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19425" windowHeight="11025" firstSheet="1" activeTab="1"/>
  </bookViews>
  <sheets>
    <sheet name="ГП" sheetId="1" state="hidden" r:id="rId1"/>
    <sheet name="годовой отчет 2021" sheetId="2" r:id="rId2"/>
    <sheet name="НР" sheetId="3" state="hidden" r:id="rId3"/>
    <sheet name="показатели" sheetId="4" state="hidden" r:id="rId4"/>
    <sheet name="мероприятия" sheetId="5" state="hidden" r:id="rId5"/>
    <sheet name="Лист1" sheetId="6" state="hidden" r:id="rId6"/>
    <sheet name="Лист2" sheetId="7" r:id="rId7"/>
  </sheets>
  <definedNames>
    <definedName name="_xlnm._FilterDatabase" localSheetId="4" hidden="1">мероприятия!$A$1:$C$28</definedName>
    <definedName name="_xlnm.Print_Titles" localSheetId="1">'годовой отчет 2021'!$5:$6</definedName>
  </definedNames>
  <calcPr calcId="125725"/>
</workbook>
</file>

<file path=xl/calcChain.xml><?xml version="1.0" encoding="utf-8"?>
<calcChain xmlns="http://schemas.openxmlformats.org/spreadsheetml/2006/main">
  <c r="P14" i="2"/>
  <c r="J14"/>
  <c r="Q41"/>
  <c r="P25"/>
  <c r="Q19"/>
  <c r="Q57"/>
  <c r="Q58"/>
  <c r="K46"/>
  <c r="L46"/>
  <c r="M46"/>
  <c r="N46"/>
  <c r="O46"/>
  <c r="P46"/>
  <c r="K38"/>
  <c r="L38"/>
  <c r="M38"/>
  <c r="N38"/>
  <c r="O38"/>
  <c r="P38"/>
  <c r="J38"/>
  <c r="Q54"/>
  <c r="Q53"/>
  <c r="K65"/>
  <c r="P45" l="1"/>
  <c r="K17"/>
  <c r="L17"/>
  <c r="M17"/>
  <c r="N17"/>
  <c r="O17"/>
  <c r="J46" l="1"/>
  <c r="M60"/>
  <c r="J45" l="1"/>
  <c r="Q45" s="1"/>
  <c r="Q46"/>
  <c r="Q55"/>
  <c r="J13" l="1"/>
  <c r="Q56"/>
  <c r="Q51"/>
  <c r="Q49"/>
  <c r="K47"/>
  <c r="L47"/>
  <c r="M47"/>
  <c r="N47"/>
  <c r="O47"/>
  <c r="P31"/>
  <c r="P32"/>
  <c r="J31"/>
  <c r="J32"/>
  <c r="K33"/>
  <c r="L33"/>
  <c r="M33"/>
  <c r="N33"/>
  <c r="O33"/>
  <c r="Q26"/>
  <c r="Q15"/>
  <c r="Q16"/>
  <c r="M13"/>
  <c r="P13"/>
  <c r="Q24"/>
  <c r="O24"/>
  <c r="N24"/>
  <c r="L24"/>
  <c r="K24"/>
  <c r="Q23"/>
  <c r="O23"/>
  <c r="N23"/>
  <c r="L23"/>
  <c r="K23"/>
  <c r="Q21"/>
  <c r="O21"/>
  <c r="N21"/>
  <c r="L21"/>
  <c r="K21"/>
  <c r="Q22"/>
  <c r="O22"/>
  <c r="N22"/>
  <c r="L22"/>
  <c r="K22"/>
  <c r="Q18"/>
  <c r="O18"/>
  <c r="N18"/>
  <c r="L18"/>
  <c r="K18"/>
  <c r="Q20"/>
  <c r="O20"/>
  <c r="O13" s="1"/>
  <c r="N20"/>
  <c r="N13" s="1"/>
  <c r="L20"/>
  <c r="L13" s="1"/>
  <c r="K20"/>
  <c r="K13" s="1"/>
  <c r="Q17"/>
  <c r="K16"/>
  <c r="L16"/>
  <c r="M16"/>
  <c r="N16"/>
  <c r="O16"/>
  <c r="P11" l="1"/>
  <c r="P10"/>
  <c r="J10"/>
  <c r="Q25"/>
  <c r="Q39" l="1"/>
  <c r="K50"/>
  <c r="K45" s="1"/>
  <c r="L50"/>
  <c r="L45" s="1"/>
  <c r="M50"/>
  <c r="M45" s="1"/>
  <c r="N50"/>
  <c r="N45" s="1"/>
  <c r="O50"/>
  <c r="O45" s="1"/>
  <c r="K27"/>
  <c r="L27"/>
  <c r="K35"/>
  <c r="K31" s="1"/>
  <c r="K10" s="1"/>
  <c r="L35"/>
  <c r="L31" s="1"/>
  <c r="L10" s="1"/>
  <c r="M35"/>
  <c r="M31" s="1"/>
  <c r="M10" s="1"/>
  <c r="O35"/>
  <c r="O31" s="1"/>
  <c r="O10" s="1"/>
  <c r="K36"/>
  <c r="K32" s="1"/>
  <c r="N36"/>
  <c r="N32" s="1"/>
  <c r="O36"/>
  <c r="O32" s="1"/>
  <c r="M36"/>
  <c r="M32" s="1"/>
  <c r="K37"/>
  <c r="L37"/>
  <c r="M37"/>
  <c r="N37"/>
  <c r="O37"/>
  <c r="K61"/>
  <c r="K60" s="1"/>
  <c r="L61"/>
  <c r="L60" s="1"/>
  <c r="N61"/>
  <c r="N60" s="1"/>
  <c r="O61"/>
  <c r="O60" s="1"/>
  <c r="Q50" l="1"/>
  <c r="M34"/>
  <c r="O34"/>
  <c r="L36"/>
  <c r="L32" s="1"/>
  <c r="K34"/>
  <c r="P34"/>
  <c r="Q35"/>
  <c r="N35"/>
  <c r="N25"/>
  <c r="M25"/>
  <c r="L25"/>
  <c r="K25"/>
  <c r="O25"/>
  <c r="E43" i="1"/>
  <c r="F45"/>
  <c r="G45" s="1"/>
  <c r="H45" s="1"/>
  <c r="G13"/>
  <c r="F13"/>
  <c r="N34" i="2" l="1"/>
  <c r="N31"/>
  <c r="P30"/>
  <c r="O30"/>
  <c r="L30"/>
  <c r="M30"/>
  <c r="K30"/>
  <c r="L34"/>
  <c r="F43" i="1"/>
  <c r="E13"/>
  <c r="H13"/>
  <c r="E14"/>
  <c r="F14"/>
  <c r="G14"/>
  <c r="H14"/>
  <c r="E27"/>
  <c r="F27"/>
  <c r="G27"/>
  <c r="H27"/>
  <c r="E29"/>
  <c r="F29"/>
  <c r="G29"/>
  <c r="H29"/>
  <c r="E37"/>
  <c r="F37"/>
  <c r="G37"/>
  <c r="G25" s="1"/>
  <c r="H37"/>
  <c r="H25" s="1"/>
  <c r="E42"/>
  <c r="F42"/>
  <c r="F31" s="1"/>
  <c r="G42"/>
  <c r="G31" s="1"/>
  <c r="H42"/>
  <c r="H31" s="1"/>
  <c r="G50"/>
  <c r="H50"/>
  <c r="E53"/>
  <c r="F53"/>
  <c r="G53"/>
  <c r="H53"/>
  <c r="E57"/>
  <c r="E34" s="1"/>
  <c r="F57"/>
  <c r="G57" s="1"/>
  <c r="H57" s="1"/>
  <c r="E58"/>
  <c r="E35" s="1"/>
  <c r="E17" s="1"/>
  <c r="F58"/>
  <c r="F35" s="1"/>
  <c r="F17" s="1"/>
  <c r="E61"/>
  <c r="E9" s="1"/>
  <c r="F61"/>
  <c r="F9" s="1"/>
  <c r="G61"/>
  <c r="G9" s="1"/>
  <c r="H61"/>
  <c r="H9" s="1"/>
  <c r="E65"/>
  <c r="E15" s="1"/>
  <c r="F65"/>
  <c r="F15" s="1"/>
  <c r="G65"/>
  <c r="G15" s="1"/>
  <c r="H65"/>
  <c r="H15" s="1"/>
  <c r="G66"/>
  <c r="G16" s="1"/>
  <c r="H66"/>
  <c r="H16" s="1"/>
  <c r="E73"/>
  <c r="F73"/>
  <c r="G73"/>
  <c r="H73"/>
  <c r="E82"/>
  <c r="E74" s="1"/>
  <c r="F82"/>
  <c r="F74" s="1"/>
  <c r="G74" s="1"/>
  <c r="H74" s="1"/>
  <c r="H82"/>
  <c r="E84"/>
  <c r="F84"/>
  <c r="G84"/>
  <c r="H84"/>
  <c r="E86"/>
  <c r="F86"/>
  <c r="G86"/>
  <c r="H86"/>
  <c r="E98"/>
  <c r="E66" s="1"/>
  <c r="E16" s="1"/>
  <c r="F98"/>
  <c r="F66" s="1"/>
  <c r="F16" s="1"/>
  <c r="E108"/>
  <c r="F108"/>
  <c r="G108"/>
  <c r="H108"/>
  <c r="E111"/>
  <c r="F111"/>
  <c r="G111"/>
  <c r="H111"/>
  <c r="N30" i="2" l="1"/>
  <c r="N10"/>
  <c r="H107" i="1"/>
  <c r="G107"/>
  <c r="F107"/>
  <c r="E107"/>
  <c r="H83"/>
  <c r="F83"/>
  <c r="E83"/>
  <c r="G83"/>
  <c r="P12" i="2"/>
  <c r="F34" i="1"/>
  <c r="F32" s="1"/>
  <c r="E32"/>
  <c r="H60"/>
  <c r="G82"/>
  <c r="G60"/>
  <c r="G58"/>
  <c r="F60"/>
  <c r="F55"/>
  <c r="E60"/>
  <c r="E55"/>
  <c r="P3" i="2" l="1"/>
  <c r="O15"/>
  <c r="G35" i="1"/>
  <c r="G17" s="1"/>
  <c r="G55"/>
  <c r="H58"/>
  <c r="G34"/>
  <c r="G43"/>
  <c r="O14" i="2" l="1"/>
  <c r="O11" s="1"/>
  <c r="P9"/>
  <c r="G32" i="1"/>
  <c r="H34"/>
  <c r="H43"/>
  <c r="H35"/>
  <c r="H17" s="1"/>
  <c r="H55"/>
  <c r="O12" i="2" l="1"/>
  <c r="M15"/>
  <c r="O9"/>
  <c r="H32" i="1"/>
  <c r="M14" i="2" l="1"/>
  <c r="M11" s="1"/>
  <c r="O3"/>
  <c r="L15"/>
  <c r="L14" l="1"/>
  <c r="L11" s="1"/>
  <c r="M12"/>
  <c r="Q31"/>
  <c r="K15"/>
  <c r="M9"/>
  <c r="L12" l="1"/>
  <c r="K14"/>
  <c r="K11" s="1"/>
  <c r="M3"/>
  <c r="L9"/>
  <c r="D122" i="1"/>
  <c r="I122" s="1"/>
  <c r="I121"/>
  <c r="D24" i="6"/>
  <c r="D20"/>
  <c r="D15" s="1"/>
  <c r="C20"/>
  <c r="C15" s="1"/>
  <c r="B20"/>
  <c r="B15" s="1"/>
  <c r="D9"/>
  <c r="C9"/>
  <c r="B9"/>
  <c r="D7"/>
  <c r="C7"/>
  <c r="B7"/>
  <c r="D6"/>
  <c r="C6"/>
  <c r="B6"/>
  <c r="D5"/>
  <c r="C5"/>
  <c r="B5"/>
  <c r="B28" i="5"/>
  <c r="E2"/>
  <c r="I3" i="3"/>
  <c r="F149" i="1"/>
  <c r="G149" s="1"/>
  <c r="E149"/>
  <c r="E147" s="1"/>
  <c r="F146"/>
  <c r="E146"/>
  <c r="F142"/>
  <c r="E142"/>
  <c r="F139"/>
  <c r="E139"/>
  <c r="E137" s="1"/>
  <c r="Q64" i="2"/>
  <c r="Q63"/>
  <c r="F135" i="1"/>
  <c r="E135"/>
  <c r="E133" s="1"/>
  <c r="F132"/>
  <c r="E132"/>
  <c r="E25" s="1"/>
  <c r="E128"/>
  <c r="E126" s="1"/>
  <c r="F128"/>
  <c r="J11" i="2"/>
  <c r="J9" s="1"/>
  <c r="E120" i="1"/>
  <c r="E118" s="1"/>
  <c r="D54"/>
  <c r="D53" s="1"/>
  <c r="D52"/>
  <c r="F52"/>
  <c r="E52"/>
  <c r="F50"/>
  <c r="E50"/>
  <c r="G48"/>
  <c r="G39" s="1"/>
  <c r="E48"/>
  <c r="E39" s="1"/>
  <c r="D99"/>
  <c r="D64" s="1"/>
  <c r="N65"/>
  <c r="M65"/>
  <c r="L65"/>
  <c r="D58"/>
  <c r="D35" s="1"/>
  <c r="D57"/>
  <c r="D13"/>
  <c r="I13" s="1"/>
  <c r="K12" i="2" l="1"/>
  <c r="D124" i="1"/>
  <c r="I124" s="1"/>
  <c r="B2" i="6"/>
  <c r="D139" i="1"/>
  <c r="D137" s="1"/>
  <c r="L19"/>
  <c r="L3" i="2"/>
  <c r="D113" i="1"/>
  <c r="I113" s="1"/>
  <c r="Q38" i="2"/>
  <c r="C2" i="6"/>
  <c r="D149" i="1"/>
  <c r="D85"/>
  <c r="I85" s="1"/>
  <c r="K9" i="2"/>
  <c r="D123" i="1"/>
  <c r="I123" s="1"/>
  <c r="E38"/>
  <c r="E26" s="1"/>
  <c r="G132"/>
  <c r="H132" s="1"/>
  <c r="F25"/>
  <c r="F49"/>
  <c r="F133"/>
  <c r="G135"/>
  <c r="F99"/>
  <c r="E99"/>
  <c r="F126"/>
  <c r="G128"/>
  <c r="H48"/>
  <c r="H39" s="1"/>
  <c r="F48"/>
  <c r="F39" s="1"/>
  <c r="F137"/>
  <c r="G139"/>
  <c r="G142"/>
  <c r="F140"/>
  <c r="E140"/>
  <c r="E136" s="1"/>
  <c r="G146"/>
  <c r="E144"/>
  <c r="E143" s="1"/>
  <c r="E49"/>
  <c r="G52"/>
  <c r="D14"/>
  <c r="L20" s="1"/>
  <c r="Q13" i="2"/>
  <c r="D40" i="1"/>
  <c r="I53"/>
  <c r="D146"/>
  <c r="D144" s="1"/>
  <c r="F147"/>
  <c r="D98"/>
  <c r="D66" s="1"/>
  <c r="D16" s="1"/>
  <c r="L18" s="1"/>
  <c r="I54"/>
  <c r="D117"/>
  <c r="D47"/>
  <c r="I47" s="1"/>
  <c r="D88"/>
  <c r="I88" s="1"/>
  <c r="Q61" i="2"/>
  <c r="D82" i="1"/>
  <c r="D74" s="1"/>
  <c r="D87"/>
  <c r="D110"/>
  <c r="I110" s="1"/>
  <c r="D17"/>
  <c r="L17" s="1"/>
  <c r="G147"/>
  <c r="H149"/>
  <c r="H147" s="1"/>
  <c r="Q28" i="2"/>
  <c r="H146" i="1"/>
  <c r="D55"/>
  <c r="F144"/>
  <c r="F117"/>
  <c r="F8" s="1"/>
  <c r="F6" s="1"/>
  <c r="I58"/>
  <c r="I57"/>
  <c r="F131"/>
  <c r="E131"/>
  <c r="E129" s="1"/>
  <c r="E125" s="1"/>
  <c r="F120"/>
  <c r="D2" i="6"/>
  <c r="D27" i="1" l="1"/>
  <c r="I27" s="1"/>
  <c r="L10" s="1"/>
  <c r="D128"/>
  <c r="D126" s="1"/>
  <c r="D84"/>
  <c r="I84" s="1"/>
  <c r="D111"/>
  <c r="I111" s="1"/>
  <c r="D48"/>
  <c r="D38" s="1"/>
  <c r="J30" i="2"/>
  <c r="K3"/>
  <c r="D150" i="1"/>
  <c r="I150" s="1"/>
  <c r="N15" i="2"/>
  <c r="E28" i="1"/>
  <c r="I14"/>
  <c r="F136"/>
  <c r="F38"/>
  <c r="F26" s="1"/>
  <c r="E64"/>
  <c r="E12" s="1"/>
  <c r="E10" s="1"/>
  <c r="E96"/>
  <c r="E62" s="1"/>
  <c r="E59" s="1"/>
  <c r="F118"/>
  <c r="G120"/>
  <c r="F64"/>
  <c r="F12" s="1"/>
  <c r="F10" s="1"/>
  <c r="G99"/>
  <c r="F96"/>
  <c r="F62" s="1"/>
  <c r="F59" s="1"/>
  <c r="G137"/>
  <c r="H139"/>
  <c r="G126"/>
  <c r="H128"/>
  <c r="H126" s="1"/>
  <c r="F115"/>
  <c r="G117"/>
  <c r="F129"/>
  <c r="F125" s="1"/>
  <c r="G131"/>
  <c r="G133"/>
  <c r="H135"/>
  <c r="H133" s="1"/>
  <c r="G144"/>
  <c r="G143" s="1"/>
  <c r="H144"/>
  <c r="H143" s="1"/>
  <c r="H142"/>
  <c r="G140"/>
  <c r="G49"/>
  <c r="H52"/>
  <c r="G38"/>
  <c r="Q60" i="2"/>
  <c r="I35" i="1"/>
  <c r="I40"/>
  <c r="D29"/>
  <c r="D42"/>
  <c r="D108"/>
  <c r="D96"/>
  <c r="D115"/>
  <c r="I74"/>
  <c r="D73"/>
  <c r="I73" s="1"/>
  <c r="I98"/>
  <c r="D61"/>
  <c r="D60" s="1"/>
  <c r="D37"/>
  <c r="I37" s="1"/>
  <c r="I66"/>
  <c r="C25" i="6"/>
  <c r="F143" i="1"/>
  <c r="I82"/>
  <c r="I146"/>
  <c r="I87"/>
  <c r="D65"/>
  <c r="D86"/>
  <c r="I86" s="1"/>
  <c r="I55"/>
  <c r="I17"/>
  <c r="E117"/>
  <c r="I16"/>
  <c r="N14" i="2" l="1"/>
  <c r="N11" s="1"/>
  <c r="I48" i="1"/>
  <c r="Q10" i="2"/>
  <c r="D142" i="1"/>
  <c r="D140" s="1"/>
  <c r="D131"/>
  <c r="D129" s="1"/>
  <c r="D107"/>
  <c r="I107" s="1"/>
  <c r="D26"/>
  <c r="D132"/>
  <c r="I132" s="1"/>
  <c r="Q36" i="2"/>
  <c r="J34"/>
  <c r="Q34" s="1"/>
  <c r="Q30"/>
  <c r="Q32"/>
  <c r="N12"/>
  <c r="F28" i="1"/>
  <c r="F114"/>
  <c r="D24"/>
  <c r="I24" s="1"/>
  <c r="L9" s="1"/>
  <c r="C24" i="6"/>
  <c r="C30"/>
  <c r="G136" i="1"/>
  <c r="D120"/>
  <c r="D118" s="1"/>
  <c r="I144"/>
  <c r="G96"/>
  <c r="G62" s="1"/>
  <c r="G59" s="1"/>
  <c r="H99"/>
  <c r="G64"/>
  <c r="G12" s="1"/>
  <c r="G10" s="1"/>
  <c r="G115"/>
  <c r="H117"/>
  <c r="H137"/>
  <c r="I137" s="1"/>
  <c r="I139"/>
  <c r="G129"/>
  <c r="G125" s="1"/>
  <c r="H131"/>
  <c r="H129" s="1"/>
  <c r="H125" s="1"/>
  <c r="G118"/>
  <c r="H120"/>
  <c r="H118" s="1"/>
  <c r="E115"/>
  <c r="E114" s="1"/>
  <c r="E8"/>
  <c r="E6" s="1"/>
  <c r="E5" s="1"/>
  <c r="F5"/>
  <c r="G8"/>
  <c r="G6" s="1"/>
  <c r="H140"/>
  <c r="H38"/>
  <c r="I38" s="1"/>
  <c r="H49"/>
  <c r="I52"/>
  <c r="G26"/>
  <c r="G28"/>
  <c r="D135"/>
  <c r="D83"/>
  <c r="I83" s="1"/>
  <c r="J61"/>
  <c r="I29"/>
  <c r="I42"/>
  <c r="D31"/>
  <c r="I108"/>
  <c r="D9"/>
  <c r="I61"/>
  <c r="D62"/>
  <c r="D59" s="1"/>
  <c r="I126"/>
  <c r="I128"/>
  <c r="I65"/>
  <c r="D15"/>
  <c r="I15" s="1"/>
  <c r="F15" i="6"/>
  <c r="I149" i="1"/>
  <c r="D147"/>
  <c r="I60"/>
  <c r="O8" i="2"/>
  <c r="D51" i="1"/>
  <c r="L1" i="2"/>
  <c r="L8"/>
  <c r="K8"/>
  <c r="I142" i="1" l="1"/>
  <c r="D45"/>
  <c r="D43" s="1"/>
  <c r="D25"/>
  <c r="I25" s="1"/>
  <c r="L8" s="1"/>
  <c r="D125"/>
  <c r="I125" s="1"/>
  <c r="N9" i="2"/>
  <c r="G5" i="1"/>
  <c r="G114"/>
  <c r="H64"/>
  <c r="H12" s="1"/>
  <c r="H10" s="1"/>
  <c r="H96"/>
  <c r="H62" s="1"/>
  <c r="H59" s="1"/>
  <c r="I59" s="1"/>
  <c r="H136"/>
  <c r="H115"/>
  <c r="H114" s="1"/>
  <c r="H8"/>
  <c r="H6" s="1"/>
  <c r="H26"/>
  <c r="I26" s="1"/>
  <c r="L11" s="1"/>
  <c r="H28"/>
  <c r="D133"/>
  <c r="I133" s="1"/>
  <c r="I135"/>
  <c r="I9"/>
  <c r="L15"/>
  <c r="D8"/>
  <c r="I31"/>
  <c r="M1" i="2"/>
  <c r="I120" i="1"/>
  <c r="I129"/>
  <c r="D114"/>
  <c r="I118"/>
  <c r="I131"/>
  <c r="I99"/>
  <c r="D136"/>
  <c r="I140"/>
  <c r="D143"/>
  <c r="I143" s="1"/>
  <c r="I147"/>
  <c r="I51"/>
  <c r="D50"/>
  <c r="F4"/>
  <c r="I45" l="1"/>
  <c r="Q14" i="2"/>
  <c r="J12"/>
  <c r="Q12" s="1"/>
  <c r="Q9"/>
  <c r="N3"/>
  <c r="N8"/>
  <c r="N1"/>
  <c r="I64" i="1"/>
  <c r="I136"/>
  <c r="H5"/>
  <c r="I117"/>
  <c r="D39"/>
  <c r="I39" s="1"/>
  <c r="I43"/>
  <c r="D6"/>
  <c r="I6" s="1"/>
  <c r="I8"/>
  <c r="I62"/>
  <c r="I96"/>
  <c r="D34"/>
  <c r="D12" s="1"/>
  <c r="I50"/>
  <c r="D49"/>
  <c r="I49" s="1"/>
  <c r="Q11" i="2" l="1"/>
  <c r="J3"/>
  <c r="F3" i="1"/>
  <c r="D32"/>
  <c r="I34"/>
  <c r="J1" i="2"/>
  <c r="I114" i="1"/>
  <c r="I115"/>
  <c r="E4"/>
  <c r="L6"/>
  <c r="J8" i="2"/>
  <c r="I32" i="1" l="1"/>
  <c r="D28"/>
  <c r="I28" s="1"/>
  <c r="D10"/>
  <c r="D5" s="1"/>
  <c r="I5" s="1"/>
  <c r="L16"/>
  <c r="L21" s="1"/>
  <c r="I12"/>
  <c r="E3"/>
  <c r="N7" i="2"/>
  <c r="I10" i="1" l="1"/>
  <c r="L7" s="1"/>
  <c r="D4"/>
  <c r="L13"/>
  <c r="L5" l="1"/>
  <c r="D3"/>
  <c r="J7" i="2"/>
</calcChain>
</file>

<file path=xl/sharedStrings.xml><?xml version="1.0" encoding="utf-8"?>
<sst xmlns="http://schemas.openxmlformats.org/spreadsheetml/2006/main" count="1120" uniqueCount="447">
  <si>
    <t>№ п/п</t>
  </si>
  <si>
    <t>Наименование Государственной программы, подпрограммы, отдельного мероприятия, проекта</t>
  </si>
  <si>
    <t>Расходы, тыс. рублей</t>
  </si>
  <si>
    <t>2020 год</t>
  </si>
  <si>
    <t>2021 год</t>
  </si>
  <si>
    <t>2022 год</t>
  </si>
  <si>
    <t>2023 год</t>
  </si>
  <si>
    <t>2024 год</t>
  </si>
  <si>
    <t>итого</t>
  </si>
  <si>
    <t>Государственная программа «Социальная поддержка и социальное обслуживание граждан»</t>
  </si>
  <si>
    <t>всего</t>
  </si>
  <si>
    <t>В</t>
  </si>
  <si>
    <t>федеральный бюджет</t>
  </si>
  <si>
    <t>Ф</t>
  </si>
  <si>
    <t>в том числе</t>
  </si>
  <si>
    <t>О</t>
  </si>
  <si>
    <t>министерство социального развития Кировской области</t>
  </si>
  <si>
    <t>ПФР</t>
  </si>
  <si>
    <t>министерство образования Кировской области</t>
  </si>
  <si>
    <t>М</t>
  </si>
  <si>
    <t>областной бюджет</t>
  </si>
  <si>
    <t>НР</t>
  </si>
  <si>
    <t>ИВИ</t>
  </si>
  <si>
    <t>министерство финансов Кировской области</t>
  </si>
  <si>
    <t>администрация Губернатора и Правительства Кировской области</t>
  </si>
  <si>
    <t>министерство спорта и молодежной политики Кировской области</t>
  </si>
  <si>
    <t>министерство юстиции Кировской области</t>
  </si>
  <si>
    <t>министерство здравоохранения Кировской области</t>
  </si>
  <si>
    <t>Х</t>
  </si>
  <si>
    <t>министерство культуры Кировской области</t>
  </si>
  <si>
    <t>министерство информационных технологий и связи Кировской области</t>
  </si>
  <si>
    <t>министерство транспорта Кировской области</t>
  </si>
  <si>
    <t>управление массовых коммуникаций Кировской области</t>
  </si>
  <si>
    <t>управление государственной службы занятости населения Кировской области</t>
  </si>
  <si>
    <t>местный бюджет</t>
  </si>
  <si>
    <t>Пенсионный фонд Российской Федерации</t>
  </si>
  <si>
    <t>иные внебюджетные источники</t>
  </si>
  <si>
    <t>справочно: налоговый расход – консолидированный бюджет</t>
  </si>
  <si>
    <t>1</t>
  </si>
  <si>
    <t>Подпрограмма «Социальное обслуживание граждан»</t>
  </si>
  <si>
    <t>1.1</t>
  </si>
  <si>
    <t>Отдельное мероприятие «Организация деятельности поставщиков социальных услуг»</t>
  </si>
  <si>
    <t>1.2</t>
  </si>
  <si>
    <t>Отдельное мероприятие «Обеспечение безопасного пребывания граждан на объектах организаций социального обслуживания, находящихся в ведении Кировской области»</t>
  </si>
  <si>
    <t>в том числе
министерство социального развития Кировской области</t>
  </si>
  <si>
    <t>1.3</t>
  </si>
  <si>
    <t>Отдельное мероприятие «Создание условий по повышению профессиональных знаний работников организаций социального обслуживания, находящихся в ведении Кировской области»</t>
  </si>
  <si>
    <t>1.4</t>
  </si>
  <si>
    <t>Отдельное мероприятие «Профилактика семейного неблагополучия»</t>
  </si>
  <si>
    <t>Подпрограмма «Доступная среда: реабилитация и создание условий для социальной интеграции инвалидов»</t>
  </si>
  <si>
    <t>обр</t>
  </si>
  <si>
    <t>здрав</t>
  </si>
  <si>
    <t>спорт</t>
  </si>
  <si>
    <t>в том числе
министерство образования Кировской области</t>
  </si>
  <si>
    <t>фб</t>
  </si>
  <si>
    <t xml:space="preserve">областной бюджет </t>
  </si>
  <si>
    <t>об</t>
  </si>
  <si>
    <t>мб</t>
  </si>
  <si>
    <t>вб</t>
  </si>
  <si>
    <t>2.1</t>
  </si>
  <si>
    <t>Отдельное мероприятие «Оценка состояния доступности приоритетных объектов и услуг»</t>
  </si>
  <si>
    <t>2.2</t>
  </si>
  <si>
    <t>Отдельное мероприятие «Формирование условий для беспрепятственного доступа инвалидов и других МГН к приоритетным объектам социальной инфраструктуры»</t>
  </si>
  <si>
    <t>2.3</t>
  </si>
  <si>
    <t>Отдельное мероприятие «Создание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образования»</t>
  </si>
  <si>
    <t>2.4</t>
  </si>
  <si>
    <t>Отдельное мероприятие «Просвещение граждан в вопросах инвалидности и устранения отношенческих барьеров»</t>
  </si>
  <si>
    <t>2.5</t>
  </si>
  <si>
    <t>Отдельное мероприятие «Предоставление реабилитационных и абилитационных услуг»</t>
  </si>
  <si>
    <t>2.6</t>
  </si>
  <si>
    <t>Отдельное мероприятие «Методическое и кадровое обеспечение системы реабилитации и социальной интеграции в общество инвалидов»</t>
  </si>
  <si>
    <t>2.7</t>
  </si>
  <si>
    <t>Отдельное мероприятие «Создание базовой профессиональной образовательной организации, обеспечивающей поддержку функционирования региональной системы инклюзивного профессионального образования инвалидов и лиц с ограниченными возможностями здоровья»</t>
  </si>
  <si>
    <t>3</t>
  </si>
  <si>
    <t>Отдельное мероприятие «Предоставление мер социальной поддержки гражданам»</t>
  </si>
  <si>
    <t>4</t>
  </si>
  <si>
    <t>Отдельное мероприятие «Налоговые расходы»</t>
  </si>
  <si>
    <t>справочно: налоговый расход - консолидированный бюджет</t>
  </si>
  <si>
    <t>Отдельное мероприятие «Содействие сохранению качества жизни граждан пожилого возраста»</t>
  </si>
  <si>
    <t>6</t>
  </si>
  <si>
    <t>Отдельное мероприятие «Обеспечение создания условий для реализации Государственной программы»</t>
  </si>
  <si>
    <t>7</t>
  </si>
  <si>
    <t>Региональный проект «Финансовая поддержка семей при рождении детей в Кировской области»</t>
  </si>
  <si>
    <t>8</t>
  </si>
  <si>
    <t>Региональный проект «Системная поддержка и повышение качества жизни граждан старшего поколения в Кировской области»</t>
  </si>
  <si>
    <t>количество мероприятий</t>
  </si>
  <si>
    <t>Ответственный исполнитель, соисполнитель, участник</t>
  </si>
  <si>
    <t>Ожидаемый результат реализации мероприятия государственной программы (краткое описание)</t>
  </si>
  <si>
    <t>начало реализации</t>
  </si>
  <si>
    <t>окончание реализации</t>
  </si>
  <si>
    <t xml:space="preserve">  </t>
  </si>
  <si>
    <t>не требуется</t>
  </si>
  <si>
    <t>Отдельное мероприятие «Создание условий для повышения профессиональных знаний работников организаций социального обслуживания, находящихся в ведении Кировской области»</t>
  </si>
  <si>
    <t>3.1</t>
  </si>
  <si>
    <t>Обеспечен полный охват мерами социальной поддержки граждан, обратившихся в учреждения социальной защиты населения и имеющих на них право</t>
  </si>
  <si>
    <t xml:space="preserve">Подготовлены акты о результатах проверок личных дел получателей мер социальной поддержки </t>
  </si>
  <si>
    <t>3.2</t>
  </si>
  <si>
    <t>Обеспечен полный охват мерами социальной поддержки семей с детьми, обратившихся в учреждения социальной защиты населения и имеющих на них право</t>
  </si>
  <si>
    <t>3.3</t>
  </si>
  <si>
    <t>Снижена доля неэффективных бюджетных расходов и повышена доступность предоставления государственных услуг</t>
  </si>
  <si>
    <t>58</t>
  </si>
  <si>
    <t>4.1</t>
  </si>
  <si>
    <t>Предоставлены льготы 100% граждан отдельных социальных категорий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льготу. Снижены расходы категорий налогоплательщиков, нуждающихся в мерах социальной поддержки</t>
  </si>
  <si>
    <t>59</t>
  </si>
  <si>
    <t>4.2</t>
  </si>
  <si>
    <t>Учтены поступления по транспортному налогу в бюджет Кировской области</t>
  </si>
  <si>
    <t>5.1</t>
  </si>
  <si>
    <t>Обеспечен полный охват мерами социальной поддержки граждан пожилого возраста, обратившихся в учреждения социальной защиты населения</t>
  </si>
  <si>
    <t>60</t>
  </si>
  <si>
    <t>5.1.1</t>
  </si>
  <si>
    <t>Предоставлены меры социальной поддержки 100% граждан пожилого возраста, обратившихся в учреждения социальной защиты населения Кировской области и имеющим право на соответствующие меры социальной поддержки, доплаты к пенсиям и дополнительное пенсионное обеспечение, в том числе:
1. компенсация расходов оплату жилищно-коммунальных услуг отдельным категориям граждан;
2. компенсация расходов отдельным категориям граждан на оплату взноса на капитальный ремонт общего имущества в многоквартирном доме;
3. ежемесячная денежная выплата региональным льготникам;
4. льготный проезд отдельных категорий граждан в автомобильном и электрифицированном транспорте городского сообщения и автомобильном транспорте пригородного сообщения;
5. субсидия на оплату жилого помещения и коммунальных услуг неработающим гражданам (мужчины в возрасте от 60 лет и женщины в возрасте от 55 лет), а также инвалидам 1 и 2 групп);
6. частичная компенсация расходов на оплату жилого помещения и коммунальных услуг в виде ежемесячной денежной выплаты сельским специалистам;
7. компенсация в размере 100% расходов на оплату жилых помещений, отопления и электроснабжения в виде ежемесячной денежной выплаты;
8. пенсия за выслугу лет государственным гражданским служащим, вышедшим на пенсию;9. доплата к пенсии лицам, замещавшим государственные должности, вышедшим на пенсию;
10. ежемесячная социальная выплата лицам, замещавшим на постоянной основе должности руководителей сельскохозяйственных товаропроизводителей;
11. ежемесячная социальная выплата женщинам, родившим (усыновившим) пять и более детей и воспитавшим их в соответствии с требованиями семейного законодательства Российской Федерации;
12. социальная поддержка Героев Социалистического Труда, Героев Труда Российской Федерации и полных кавалеров ордена Трудовой Славы</t>
  </si>
  <si>
    <t>61</t>
  </si>
  <si>
    <t>5.1.2</t>
  </si>
  <si>
    <t>Обеспечен учет получателей мер социальной поддержки, доплат к пенсиям и дополнительного пенсионного обеспечения отдельным категориям граждан  пожилого возраста</t>
  </si>
  <si>
    <t>62</t>
  </si>
  <si>
    <t>5.1.3</t>
  </si>
  <si>
    <t>5.2</t>
  </si>
  <si>
    <t>Созданы условия для обеспечения активного долголетия жизни граждан пожилого возраста, формирования оптимальной среды их жизнедеятельности</t>
  </si>
  <si>
    <t>63</t>
  </si>
  <si>
    <t>Принят нормативный правовой акт, направленный на повышение качества жизни граждан пожилого возраста</t>
  </si>
  <si>
    <t>5.2.2.1</t>
  </si>
  <si>
    <t>5.2.2.2</t>
  </si>
  <si>
    <t>Организована добровольная и безвозмездная деятельность граждан старше трудоспособного возраста, направленная на решение актуальных социальных, культурных, экономических, экологических проблем в обществе</t>
  </si>
  <si>
    <t>65</t>
  </si>
  <si>
    <t>6.1</t>
  </si>
  <si>
    <t xml:space="preserve">Проведено сопровождение и модернизация программного обеспечения единой автоматизированной информационной системы социальной защиты населения Кировской области в части реализации изменений федеральных и региональных нормативно-правовых актов </t>
  </si>
  <si>
    <t>Проведен ежегодный периодический контроль соответствия системы защиты информации ЕАИС. Обновлены лицензии программного обеспечения</t>
  </si>
  <si>
    <t>Оснащено министерство и подведомственные министерству учреждения и организации современной компьютерной техникой. Обеспечено объединение в единую информационную систему обработки данных, соответствующую требованиям защиты персональных данных, 1100 автоматизированных рабочих мест в сфере социальной поддержки населения</t>
  </si>
  <si>
    <t>66</t>
  </si>
  <si>
    <t>Обеспечено выполнение полномочий министерства социального развития Кировской области</t>
  </si>
  <si>
    <t>67</t>
  </si>
  <si>
    <t>6.3</t>
  </si>
  <si>
    <t>Обеспечено выполнение полномочий Кировского областного государственного казенного учреждения «Информационно-аналитический центр»</t>
  </si>
  <si>
    <t>69</t>
  </si>
  <si>
    <t>Предоставлены меры социальной поддержки 2317 семьям в связи с рождением (усыновлением) первого ребенка</t>
  </si>
  <si>
    <t>Наименование налогового расхода (по видам налога)</t>
  </si>
  <si>
    <t>Оценка налоговых расходов (тыс. рублей)</t>
  </si>
  <si>
    <t>Краткое обоснование необходимости применения налоговых расходов для достижения цели государственной программы</t>
  </si>
  <si>
    <t>Транспортный налог</t>
  </si>
  <si>
    <t>количество граждан льготных категорий, которым предоставлена налоговая льгота по уплате транспортного налога</t>
  </si>
  <si>
    <t>Применение налогового расхода снижает расходы отдельных категорий налогоплательщиков, нуждающихся в мерах социальной поддержки</t>
  </si>
  <si>
    <t>Наименование государственной программы, подпрограммы, отдельного мероприятия, проекта, показателя, цель, задача</t>
  </si>
  <si>
    <t>Единица измерения</t>
  </si>
  <si>
    <t>Значение показателя</t>
  </si>
  <si>
    <t>2018 год (базовый)</t>
  </si>
  <si>
    <t>2019 год (оценка)</t>
  </si>
  <si>
    <t>Цель «Повышение социальной обеспеченности и социального благополучия граждан, нуждающихся в социальной поддержке и социальном обслуживании»</t>
  </si>
  <si>
    <t>Задача «Повышение качества жизни граждан, нуждающихся в социальной поддержке и социальном обслуживании»</t>
  </si>
  <si>
    <t>доля граждан, нуждающихся в социаль-ном обслуживании, удовлетворенных получением социальных услуг, оказываемых поставщиками социальных услуг, в общем количестве опрошенных граждан, нуждающихся в социальном обслуживании, обратившихся за получением социальных услуг к поставщикам социальных услуг</t>
  </si>
  <si>
    <t>процентов</t>
  </si>
  <si>
    <t>удельный вес граждан, получивших меры социальной поддержки, в общей численности граждан, обратившихся в учреждения социальной защиты населения Кировской области и имеющих право на соответствующие меры социальной поддержки</t>
  </si>
  <si>
    <t>Задача «Повышение социальной интеграции инвалидов в общество»</t>
  </si>
  <si>
    <t>доля инвалидов, в отношении которых осуществлялись мероприятия по реабилитации и (или) абилитации, в общей численности инвалидов, имеющих такие рекомендации в индивидуальной программе реабилитации или абилитации</t>
  </si>
  <si>
    <t>Цель «Повышение доступности социального обслуживания для населения»</t>
  </si>
  <si>
    <t>Задача «Совершенствование предоставления социальных услуг гражданам, нуждающимся в социальном обслуживании, поставщиками социальных услуг»</t>
  </si>
  <si>
    <t>доля граждан, получивших социальные услуги у поставщиков социальных услуг, в общем количестве граждан, обратившихся за получением социальных услуг к поставщикам социальных услуг</t>
  </si>
  <si>
    <t>Задача «Совершенствование форм работы по укреплению института семьи»</t>
  </si>
  <si>
    <t>доля семей, снятых с учета в связи с улучшением ситуации в семье, в общем количестве семей, снятых с учета</t>
  </si>
  <si>
    <t>доля граждан старше трудоспособного возраста и инвалидов, получивших услуги в рамках стационарозамещающих технологий, в общем количестве граждан старше трудоспособного возраста и инвалидов, получивших социальные услуги во всех формах социального обслуживания</t>
  </si>
  <si>
    <t>количество лиц, которым причинен вред жизни и здоровью в результате нарушения организациями социального обслуживания, находящимися в ведении Кировской области, обязательных требований в сфере социального обслуживания</t>
  </si>
  <si>
    <t>единиц на 100 000 получателей социальных услуг</t>
  </si>
  <si>
    <t>доля специалистов организаций социального обслуживания, повысивших профессиональные знания, в общем количестве специалистов организаций социального обслуживания, запланированных к повышению профессиональных знаний</t>
  </si>
  <si>
    <t>количество проведенных мероприятий, направленных на повышение статуса семьи и брака, укрепление семейных отношений, ответственного родительства</t>
  </si>
  <si>
    <t>единиц</t>
  </si>
  <si>
    <t>Цель «Повышение доступности приоритетных объектов и услуг в приоритетных сферах жизнедеятельности инвалидов и других маломобильных групп населения»</t>
  </si>
  <si>
    <t>Задача «Совершенствование организационной основы формирования доступной среды жизнедеятельности инвалидов и других маломобильных групп населения»</t>
  </si>
  <si>
    <t>доля муниципальных районов и городских округов Кировской области, в которых проведен мониторинг нанесенных на карту доступности Кировской области приоритетных объектов и услуг в приоритетных сферах жизнедеятельности инвалидов, в общем количестве муниципальных районов и городских округов Кировской области</t>
  </si>
  <si>
    <t>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</t>
  </si>
  <si>
    <t>доля инвалидов, положительно оценивающих отношение населения к проблемам инвалидов, в общей численности опрошенных инвалидов</t>
  </si>
  <si>
    <t>Задача «Развитие системы реабилитации и социальной интеграции в общество инвалидов, включая детей-инвалидов»</t>
  </si>
  <si>
    <t>доля областных государственных учреждений социальной сферы, предоставляющих социальные услуги с применением коррекционного и реабилитационного оборудования, в общем количестве областных государственных учреждений социальной сферы, предоставляющих социальные услуги</t>
  </si>
  <si>
    <t>доля граждан, нуждающихся в реабилитации и социальной интеграции, удовлетворенных получением социальных услуг, оказываемых поставщиками социальных услуг, повысившими профессиональный уровень специалистов по вопросам реабилитации и социальной интеграции, в общем количестве опрошенных граждан, нуждающихся в реабилитации и социальной интеграции, обратившихся за получением социальных услуг к поставщикам социальных услуг, повысившим профессиональный уровень специалистов по вопросам реабилитации и социальной интеграции</t>
  </si>
  <si>
    <t>доля инвалидов, принятых на обучение по программам среднего профессионального образования (по отношению к значению показателя предыдущего года)</t>
  </si>
  <si>
    <t>доля приоритетных объектов и услуг в приоритетных сферах жизнедеятельности инвалидов, нанесенных на карту доступности Кировской области по результатам их паспортизации, в общем количестве приоритетных объектов и услуг</t>
  </si>
  <si>
    <t>Отдельное мероприятие «Формирование условий для беспрепятственного доступа инвалидов и других маломобильных групп населения к приоритетным объектам социальной инфраструктуры»</t>
  </si>
  <si>
    <t>доля организаций среднего профессионального образования, в которых сформирована универсальная безбарьерная среда, позволяющая обеспечить совместное обучение инвалидов и лиц, не имеющих нарушений развития, в общем количестве организаций среднего профессионального образования</t>
  </si>
  <si>
    <t>доля приоритетных объектов в сфере здравоохранения, доступных для инвалидов и других маломобильных групп населения, в общем количестве приоритетных объектов в сфере здравоохранения</t>
  </si>
  <si>
    <t>доля приоритетных объектов в сфере культуры, доступных для инвалидов и других маломобильных групп населения, в общем количестве приоритетных объектов в сфере культуры</t>
  </si>
  <si>
    <t>доля приоритетных объектов в сфере физической культуры и спорта, доступных для инвалидов и других маломобильных групп населения, в общем количестве приоритетных объектов в сфере физической культуры и спорта</t>
  </si>
  <si>
    <t>доля городского наземного автобусного транспорта общего пользования, оборудованного для перевозки маломобильных групп населения, в общем количестве городского наземного автобусного транспорта общего пользования</t>
  </si>
  <si>
    <r>
      <t>доля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пользования, оборудованного для перевозки маломобильных групп населения, в общем количестве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</t>
    </r>
  </si>
  <si>
    <t>доля дошкольных образовательных организаций, в которых создана универсальная безбарьерная среда для инклюзивного образования детей-инвалидов, в общем количестве дошкольных образовательных организаций</t>
  </si>
  <si>
    <t>доля общеобразовательных организаций, в которых создана универсальная безбарьерная среда для инклюзивного образования детей-инвалидов, в общем количестве общеобразовательных организаций</t>
  </si>
  <si>
    <t>количество просмотров информационных материалов, освещающих мероприятия по формированию социальной общности, размещенных в социальных сетях и на интернет-ресурсах</t>
  </si>
  <si>
    <t>доля взрослых инвалидов, получивших положительные результаты реабилитации, в общей численности взрослых инвалидов, прошедших реабилитацию</t>
  </si>
  <si>
    <t>доля детей-инвалидов, получивших положительные результаты реабилитации, в общей численности детей-инвалидов, прошедших реабилитацию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</si>
  <si>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</si>
  <si>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</t>
  </si>
  <si>
    <t>доля детей-инвалидов в возрасте от 5 до 18 лет, получающих дополнительное образование, в общей численности детей-инвалидов такого возраста</t>
  </si>
  <si>
    <t>40 </t>
  </si>
  <si>
    <t>доля лиц с ограниченными возможностями здоровья и инвалидов от 6 до 18 лет, систематически занимающихся физической культурой и спортом, в общей численности лиц данной категории</t>
  </si>
  <si>
    <t>77,3 </t>
  </si>
  <si>
    <t xml:space="preserve">доля специалистов, прошедших обучение и повышение квалификации по вопросам реабилитации и социальной интеграции инвалидов, в общей численности специалистов, нуждающихся в повышении квалификации </t>
  </si>
  <si>
    <t>доля выпускников-инвалидов 9 и 11 классов, охваченных профориентационной работой, в общей численности выпускников-инвалидов</t>
  </si>
  <si>
    <t>доля студентов из числа инвалидов, обучавшихся по программам среднего профессионального образования, выбывших по причине академической неуспеваемости, в общей численности инвалидов, обучающихся по программам среднего профессионального образования</t>
  </si>
  <si>
    <t>количество обоснованных жалоб на действия (бездействие) органов социальной защиты населения при предоставлении мер социальной поддержки</t>
  </si>
  <si>
    <t>доля граждан отдельных социальных категорий, получивших налоговую льготу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</t>
  </si>
  <si>
    <t>удельный вес граждан пожилого возраста, получивших меры социальной поддержки, доплаты к пенсиям и дополнительное пенсионное обеспечение, в общей численности граждан пожилого возраста, обратившихся в учреждения социальной защиты населения Кировской области и имеющих право на соответствующие меры социальной поддержки, доплаты к пенсиям и дополнительное пенсионное обеспечение</t>
  </si>
  <si>
    <t>количество граждан пожилого возраста, вовлеченных в социально значимые мероприятия</t>
  </si>
  <si>
    <t>человек</t>
  </si>
  <si>
    <t>количество автоматизированных рабочих мест в сфере социальной поддержки населения, объединенных в единую информационную систему обработки данных, соответствующую требованиям защиты персональных данных</t>
  </si>
  <si>
    <t>количество семей, получивших ежемесячную выплату в связи с рождением (усыновлением) первого ребенка</t>
  </si>
  <si>
    <t>количество семей с тремя и более детьми, получивших в отчетном году ежемесячную денежную выплату в случае рождения третьего ребенка или последующих детей до достижения ребенком возраста 3 лет</t>
  </si>
  <si>
    <t>количество семей, получивших ежемесячную социальную выплату по уходу за вторым ребенком в возрасте от 1,5 года до 3 лет</t>
  </si>
  <si>
    <t>-</t>
  </si>
  <si>
    <t>количество семей, получивших региональный семейный капитал в случае рождения третьего или последующего ребенка в период с 01.01.2019 по 31.12.2021</t>
  </si>
  <si>
    <t>количество семей, получивших ежемесячную социальную выплату на ребенка в возрасте от 3 до 4 лет</t>
  </si>
  <si>
    <t>удельный вес лиц старше трудоспособного возраста, признанных нуждающимися в социальном обслуживании, охваченных системой долговременного ухода, в общей численности лиц старше трудоспособного возраста, признанных нуждающимися в социальном обслуживании</t>
  </si>
  <si>
    <t>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</t>
  </si>
  <si>
    <t>1. V областной фестиваль инклюзивного танца "В жизни разные в танце равные" - 70,0 тыс. руб.;</t>
  </si>
  <si>
    <t>ДС</t>
  </si>
  <si>
    <t>2. Областное спортивное мероприятие "Малые олимпийские игры" для воспитанников специализированных учреждений социального обслуживания населения - 40,0 тыс. руб.;</t>
  </si>
  <si>
    <t>3. Областной турнир по мини-футболу среди домов-интернатов и коррекционных школ - 20,0 тыс. руб.;</t>
  </si>
  <si>
    <t>4. Первенство Кировской области по спорту лиц с поражением ОДА (опорно-двигательного аппарата) - 20,0 тыс. руб.;</t>
  </si>
  <si>
    <t>5. Брейн-ринг "Ума плата" - 25,0 тыс. руб.;</t>
  </si>
  <si>
    <t xml:space="preserve">6. Областной фестиваль проектов "Никто не забыт, ничто не забыто" посвященный 75-летию Победы в Великой Отечественной войне - 25,0 тыс. руб. </t>
  </si>
  <si>
    <t>7. Фестиваль-концерт посвященный 75-летию Победы в Великой Отечественной войне - 25,0 тыс.руб;</t>
  </si>
  <si>
    <t>8. Областной конкурс (заочный) прикладного и музыкального творчества "Год памяти и славы в честь 75-летия Победы - 30,0 тыс. руб.</t>
  </si>
  <si>
    <t>9. Областной конкурс детских творческих работ "Духовное пробуждение" - 10,0 тыс. руб.;</t>
  </si>
  <si>
    <t>10. Инклюзивная выставка творческих работ к Международному дню матери - 15,0 тыс. руб.;</t>
  </si>
  <si>
    <t>11. Интерактивная площадка "Творчество доступно каждому" к Международному дню инвалидов - 10,0 тыс. руб.;</t>
  </si>
  <si>
    <t>12. Бал "Времена года" для инвалидов с ментальными нарушениями - 25,0 тыс. руб.;</t>
  </si>
  <si>
    <t>13. Фестиваль-конкурс для инвалидов "Город равных возможностей" - 70,0 тыс. руб.;</t>
  </si>
  <si>
    <t>14. Туристический слет "Радуга" для молодых инвалидов - 45,0 тыс. руб.;</t>
  </si>
  <si>
    <t>15. Музыкальный фестиваль "Русские традиции" - 30,0 тыс. руб.;</t>
  </si>
  <si>
    <t>16. Фестиваль литературного и прикладного творчества "Вятская глубинка - душа России" - 30,0 тыс. руб.;</t>
  </si>
  <si>
    <t>17. Фестиваль по зимним видам спорта "Здоровый образ жизни" - 25,0 тыс. руб.;</t>
  </si>
  <si>
    <t>18. Творческий конкурс "Новые имена - 2020" - 30,0 тыс. руб;</t>
  </si>
  <si>
    <t>19. Творческий конкурс "Грани таланта - 2020" - 30,0 тыс. руб;</t>
  </si>
  <si>
    <t>20. Соревнования по лыжным гонкам - 20,0 тыс. руб;</t>
  </si>
  <si>
    <t>21. Туристический слет - 30,0 тыс. руб;</t>
  </si>
  <si>
    <t>22. Творческий конкурс "Созвездие талантов - 2020 " - 30,0 тыс. руб;</t>
  </si>
  <si>
    <t>23. Областной конкурс социальных фотографий "Взгляд со стороны" - 10,0 тыс. руб;</t>
  </si>
  <si>
    <t>24. Акция "Активное поколение" - 50,0 тыс. руб;</t>
  </si>
  <si>
    <t>25. Функционирование горячей телефонной линии по вопросам оказания помощи гражданам - 50,2 тыс. руб;</t>
  </si>
  <si>
    <t>26. Межрайонный фестиваль "Стареть надо красиво" для волонтеров "серебряного возраста" - 5,0 тыс. руб.</t>
  </si>
  <si>
    <t>2. Спортивные мероприятия «Старты надежд»;
3. Лыжные гонки среди получателей социальных услуг в областных государственных организациях социального обслуживания, находящихся в ведении Кировской области, предоставляющих социальные услуги в стационарной форме социального обслуживания;
4. Областной туристический слет среди проживающих в психоневрологических интернатах (ПНИ отделениях)</t>
  </si>
  <si>
    <t>З</t>
  </si>
  <si>
    <t>П</t>
  </si>
  <si>
    <t>1001</t>
  </si>
  <si>
    <t>1002</t>
  </si>
  <si>
    <t>1006</t>
  </si>
  <si>
    <t>1003</t>
  </si>
  <si>
    <t>1004</t>
  </si>
  <si>
    <t>0304</t>
  </si>
  <si>
    <t>0701</t>
  </si>
  <si>
    <t>0702</t>
  </si>
  <si>
    <t>0703</t>
  </si>
  <si>
    <t>0704</t>
  </si>
  <si>
    <t>1102</t>
  </si>
  <si>
    <t>мср</t>
  </si>
  <si>
    <t>минюст</t>
  </si>
  <si>
    <t>минфин</t>
  </si>
  <si>
    <t>аг</t>
  </si>
  <si>
    <t>Источник финансирования, ответственный исполнитель, соисполнитель</t>
  </si>
  <si>
    <t>Наименование показателя, на значение (достижение) которого оказывает влияние налоговый расход</t>
  </si>
  <si>
    <t>Плановые расходы за 2020 год, тыс. рублей</t>
  </si>
  <si>
    <t>Приложение № 1</t>
  </si>
  <si>
    <t xml:space="preserve">Статус выполнения мероприятия
</t>
  </si>
  <si>
    <t>№     п/п</t>
  </si>
  <si>
    <t>Плановый срок</t>
  </si>
  <si>
    <t>Фактический срок</t>
  </si>
  <si>
    <t>Государственная программа Кировской области «Развитие государственного управления»</t>
  </si>
  <si>
    <t>Отдельное мероприятие «Обеспечение деятельности органов государственной власти Кировской области»</t>
  </si>
  <si>
    <t>Обеспечение деятельности Губернатора Кировской области, Правительства Кировской области</t>
  </si>
  <si>
    <t>Обеспечение уставной деятельности Кировского областного государственного бюджетного учреждения «Автохозяйство Правительства Кировской области»</t>
  </si>
  <si>
    <t>1.5</t>
  </si>
  <si>
    <t>1.6</t>
  </si>
  <si>
    <t>Материально-техническое и финансовое обеспечение деятельности депутатов Государственной Думы Федерального Собрания Российской Федерации и их помощников</t>
  </si>
  <si>
    <t>1.7</t>
  </si>
  <si>
    <t>Материально-техническое и финансовое обеспечение деятельности сенаторов Российской Федерации и их помощников</t>
  </si>
  <si>
    <t>Организация мероприятий, проводимых Правительством Кировской области</t>
  </si>
  <si>
    <t>Предоставление единовременной социальной выплаты в виде материальной помощи</t>
  </si>
  <si>
    <t>1.9</t>
  </si>
  <si>
    <t>1.10</t>
  </si>
  <si>
    <t>Совершенствование порядка назначения на должности государственной гражданской службы Кировской области и организационных механизмов служебной деятельности государственных гражданских служащих Кировской области</t>
  </si>
  <si>
    <t>Отдельное мероприятие «Подготовка управленческих кадров для организаций народного хозяйства Кировской области»</t>
  </si>
  <si>
    <t>Организация проведения конкурсного отбора специалистов</t>
  </si>
  <si>
    <t>Проведение мероприятий по распространению позитивного опыта управления организациями народного хозяйства, накопленного специалистами, завершившими обучение в рамках Государственного плана подготовки управленческих кадров для организаций народного хозяйства Российской Федерации</t>
  </si>
  <si>
    <t>Отдельное мероприятие «Обеспечение реализации требований антикоррупционного законодательства и освоение перспективных методов профилактики коррупционных правонарушений»</t>
  </si>
  <si>
    <t>начальник управления профилактики коррупционных и иных правонарушений администрации Губернатора и Правительства Кировской области Сипатова И.В.</t>
  </si>
  <si>
    <t>Обеспечение деятельности комиссии по координации работы по противодействию коррупции в Кировской области</t>
  </si>
  <si>
    <t>4.3</t>
  </si>
  <si>
    <t>4.4</t>
  </si>
  <si>
    <t>4.5</t>
  </si>
  <si>
    <t>4.6</t>
  </si>
  <si>
    <t>Проведение учебных, учебно-практических мероприятий по мобилизационной подготовке</t>
  </si>
  <si>
    <t>Поставка товаров, выполнение работ и оказание услуг в интересах мобилизационной подготовки Кировской области</t>
  </si>
  <si>
    <t>Выполнение плана мобилизационной подготовки министерства здравоохранения Кировской области</t>
  </si>
  <si>
    <t>5.3</t>
  </si>
  <si>
    <t>Выполнение плана мобилизационной подготовки министерства образования Кировской области</t>
  </si>
  <si>
    <t xml:space="preserve">министр образования Кировской области 
Рысева О.Н.
</t>
  </si>
  <si>
    <t>5.4</t>
  </si>
  <si>
    <t>5.5</t>
  </si>
  <si>
    <t>5.6</t>
  </si>
  <si>
    <t>Осуществление методического обеспечения мобилизационной подготовки органов исполнительной власти Кировской области, органов местного самоуправления и организаций Кировской области</t>
  </si>
  <si>
    <t>Отдельное мероприятие «Повышение информационной открытости Правительства Кировской области»</t>
  </si>
  <si>
    <t>Обеспечение деятельности управления массовых коммуникаций Кировской области</t>
  </si>
  <si>
    <t>6.2.</t>
  </si>
  <si>
    <t>6.4</t>
  </si>
  <si>
    <t>6.5</t>
  </si>
  <si>
    <t>6.7</t>
  </si>
  <si>
    <t>6.8</t>
  </si>
  <si>
    <t>6.9</t>
  </si>
  <si>
    <t>Развитие районных периодических печатных изданий</t>
  </si>
  <si>
    <t>Повышение профессионального мастерства и творческой активности специалистов средств массовой информации</t>
  </si>
  <si>
    <t>Взаимодействие со средствами массовой информации</t>
  </si>
  <si>
    <t>6.6</t>
  </si>
  <si>
    <t>Опубликование правовых актов органов исполнительной власти Кировской области</t>
  </si>
  <si>
    <t>x - реализация мероприятия, не требующего финансирования.</t>
  </si>
  <si>
    <t>,</t>
  </si>
  <si>
    <t>обеспечено содержание Губернатора Кировской области, Правительства Кировской области и администрации Губернатора и Правительства Кировской области</t>
  </si>
  <si>
    <t>реализованы полномочия Губернатора Кировской области и членов Правительства Кировской области во время их пребывания в городе Москва</t>
  </si>
  <si>
    <t>обеспечена эффективная деятельность депутатов Государственной Думы Федерального Собрания Российской Федерации и их помощников</t>
  </si>
  <si>
    <t>обеспечена эффективная деятельность сенаторов Российской Федерации и их помощников</t>
  </si>
  <si>
    <t>обеспечено проведение семинаров, совещаний, форумов, праздников, приемов делегаций и гостей для укрепления межрегиональных связей, обмена опытом работы в разных сферах, создания положительного имиджа Кировской области, противодействия негативным проявлениям в обществе</t>
  </si>
  <si>
    <t>Отдельное мероприятие «Развитие государственной гражданской службы и совершенствование государственной кадровой политики в Кировской области»</t>
  </si>
  <si>
    <t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</si>
  <si>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 xml:space="preserve"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</si>
  <si>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 xml:space="preserve">Отдельное мероприятие "Организация и обеспечение мероприятий мобилизационной подготовки и мобилизации"
</t>
  </si>
  <si>
    <t>Обеспечение ответственным хранителем сохранности постоянно обновляемого запаса материальных ценностей, предназначенных для обеспечения выполнения мобилизационных задач, установленных мобилизационными планами, утвержденными Правительством Кировской области</t>
  </si>
  <si>
    <t>5.7</t>
  </si>
  <si>
    <t>6.10</t>
  </si>
  <si>
    <t>Реализация программ подготовки кадров для государственной службы и профессионального развития гражданских служащих</t>
  </si>
  <si>
    <t xml:space="preserve">обеспечен постоянно обновляемый запас лекарственных средств и расходных материалов Кировского областного государственного казенного учреждения здравоохранения "Медицинский центр мобилизационных резервов "Резерв"
</t>
  </si>
  <si>
    <t>руководитель Кировского областного государственного казённого учреждения «Служба хозяйственного обеспечения Правительства Кировской области»                             Сунцов В.М.</t>
  </si>
  <si>
    <t>выполнено</t>
  </si>
  <si>
    <t>Источник финанси-рования</t>
  </si>
  <si>
    <t>итого:</t>
  </si>
  <si>
    <t>обеспечено содержание деятельности управления массовых коммуникаций Кировской области</t>
  </si>
  <si>
    <t>предоставлена единовременная социальная выплата в виде материальной помощи 34 ветеранам (план - 34 ветеранов, выполнено 100 %)</t>
  </si>
  <si>
    <t>Проведение социологического исследования в целях оценки уровня коррупции в Кировской области</t>
  </si>
  <si>
    <t xml:space="preserve">Организация и обеспечение деятельности комиссий по соблюдению требований к служебному поведению государственных гражданских и муниципальных служащих Кировской области и урегулированию конфликта интересов
</t>
  </si>
  <si>
    <t xml:space="preserve">Оказание органами исполнительной власти Кировской области и органами местного самоуправления муниципальных образований Кировской области содействия кировским областным государственным и муниципальным учреждениям (организациям) в организации работы по противодействию коррупции
</t>
  </si>
  <si>
    <t>Выполнение плана мобилизационной подготовки министерства юстиции Кировской области</t>
  </si>
  <si>
    <t>Выполнение плана мобилизационной подготовки государственной инспекции строительного надзора Кировской области</t>
  </si>
  <si>
    <t>и.о. начальника государственной инспекции строительного надзора Кировской области                                       Усанов В.Н.</t>
  </si>
  <si>
    <t>5.8</t>
  </si>
  <si>
    <t>5.9</t>
  </si>
  <si>
    <t>проведены творческие конкурсы «Страна моя Вятка» и «Лучшая районная газета» в рамках премии «Медиа-мастер»</t>
  </si>
  <si>
    <t>Проведение мониторинга исполнения государственного задания районными печатными изданиями</t>
  </si>
  <si>
    <t>директор Кировского областного государственного бюджетного учреждения «Автохозяйство Правительства Кировской области»                Татаринов В.В.</t>
  </si>
  <si>
    <t>начальник управления профилактики коррупционных и иных правонарушений администрации Губернатора и Правительства Кировской области                                               Сипатова И.В.</t>
  </si>
  <si>
    <t xml:space="preserve">начальник управления специальных программ администрации Губернатора и Правительства Кировской области                                         Житник В.В.
</t>
  </si>
  <si>
    <t>Развитие и содержание специальных объектов Правительства Кировской области</t>
  </si>
  <si>
    <t>5.10</t>
  </si>
  <si>
    <t xml:space="preserve">Организация профессиональной переподготовки специалистов в российских образовательных организациях </t>
  </si>
  <si>
    <t>количество мероприятий, запланированных к реализации в отчетном году - 46</t>
  </si>
  <si>
    <t>министр социального развития Кировской области                    Шулятьева О.Ю., Кировский областной союз организаций профсоюзов «Федерация профсоюзных организаций Кировской области»</t>
  </si>
  <si>
    <t xml:space="preserve">обеспечена координация работы кадровых служб государственных органов Кировской области, в рамках работы в федеральной государственной информационной системе «Единая информационная система управления кадровым составом государственной гражданской службы Российской Федерации» проведена работа по приему документов в электронном виде участников конкурсов, размещена актуальная информация о лицах, включенных в кадровый резерв, информация об организационно-штатной структуре органов государственной власти Кировской области, занесены сведения о конкурсных комиссиях, осуществлена работа по формированию и ведению должностных регламентов государственных гражданских служащих, присвоению классных чинов и проведению аттестации, обеспечению профессионального развития государственных гражданских служащих
</t>
  </si>
  <si>
    <t>Внедрение и использование новых форм профессионального развития гражданских служащих, в том числе предусматривающих использование информационно-коммуникационных технологий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</si>
  <si>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
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
</t>
  </si>
  <si>
    <t>Подготовка и реализация программ семинаров, совещаний и круглых столов по тематике антикоррупционной направленности для государственных и муниципальных служащих Кировской области</t>
  </si>
  <si>
    <t>Проведение проверок по оценке состояния мобилизационной подготовки в органах исполнительной власти Кировской области, органах местного самоуправления муниципальных образований Кировской области и организациях Кировской области</t>
  </si>
  <si>
    <t xml:space="preserve">обеспечен требуемый уровень технической готовности специальных объектов Правительства Кировской области и повышена эффективность их функционирования </t>
  </si>
  <si>
    <t>Проведение мониторинга средств массовой информации и социальных сетей</t>
  </si>
  <si>
    <t xml:space="preserve">Организация работы по подготовке оперативно проработанных ответов на запросы жителей Кировской области в социальных сетях
</t>
  </si>
  <si>
    <t xml:space="preserve">обеспечена подготовка оперативно проработанных ответов в системе "Инцидент менеджмент" на запросы жителей Кировской области в социальных сетях
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</si>
  <si>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
</t>
  </si>
  <si>
    <t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</t>
  </si>
  <si>
    <t>Организация повышения квалификации государственных гражданских и муниципальных служащих по дополнительным профессиональным прграммам в области противодействия коррупции</t>
  </si>
  <si>
    <t>выполнены работы по аттестации автоматизированного рабочего места министерства здравоохранения Кировской области. Проведен контроль состояния технической защиты информации на автоматизированном рабочем месте</t>
  </si>
  <si>
    <t>проведена оценка эффективности защиты информации, содержащей сведения, составляющие государственную тайну в государственной инспекции строительного надзора Кировской области</t>
  </si>
  <si>
    <t>повышен уровень качества печатных изданий. Проведены семинары на тему: «Работа фотографа в газете», «Рекомендации по размещению контента»</t>
  </si>
  <si>
    <t>не выполнено</t>
  </si>
  <si>
    <t>количество мероприятий, выполненных в срок в отчетном году - 45</t>
  </si>
  <si>
    <t xml:space="preserve">ОТЧЕТ
об исполнении плана реализации
государственной программы Кировской области «Развитие государственного управления» за 2022 год
</t>
  </si>
  <si>
    <t>Наименование государственной программы Кировской области, подпрограммы, структурного элемента, мероприятия</t>
  </si>
  <si>
    <t>Плановые расходы                      за 2022 год,              тыс. рублей</t>
  </si>
  <si>
    <t>Фактические расходы            за 2022 год,             тыс. рублей</t>
  </si>
  <si>
    <t>Отношение фактических расходов к плановым расходам  (процентов)</t>
  </si>
  <si>
    <t xml:space="preserve">Результат реализации мероприятия государственной программы Кировской области (краткое описание) 
</t>
  </si>
  <si>
    <t>руководитель администрации Губернатора и Правительства Кировской области          Комаров А.А.</t>
  </si>
  <si>
    <t>руководитель администрации Губернатора и Правительства Кировской области          Комаров А.А.
руководитель администрации Губернатора и Правительства Кировской области          Комаров А.А.</t>
  </si>
  <si>
    <t>руководитель администрации Губернатора и Правительства Кировской области            Комаров А.А.</t>
  </si>
  <si>
    <t>руководитель администрации Губернатора и Правительства Кировской области              Комаров А.А.</t>
  </si>
  <si>
    <t>руководитель администрации Губернатора и Правительства Кировской области           Комаров А.А.</t>
  </si>
  <si>
    <t>руководитель администрации Губернатора и Правительства Кировской области Комаров А.А.</t>
  </si>
  <si>
    <t xml:space="preserve">руководитель администрации Губернатора и Правительства Кировской области Комаров А.А.,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</si>
  <si>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>руководитель администрации Губернатора и Правительства Кировской области Комаров А.А.,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</si>
  <si>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>руководитель администрации Губернатора и Правительства Кировской области                                                   Комаров А.А.</t>
  </si>
  <si>
    <t>руководитель администрации Губернатора и Правительства Кировской области                                                 Комаров А.А.</t>
  </si>
  <si>
    <t>руководитель администрации Губернатора и Правительства Кировской области                                  Комаров А.А.</t>
  </si>
  <si>
    <t>руководитель администрации Губернатора и Правительства Кировской области                                       Комаров А.А.</t>
  </si>
  <si>
    <t>Обеспечение уставной деятельности Кировского областного государственного казённого учреждения «Служба хозяйственного обеспечения Правительства Кировской области»</t>
  </si>
  <si>
    <t>Обеспечение уставной деятельности Кировского областного государственного казённого учреждения «Представительство Правительства Кировской области»</t>
  </si>
  <si>
    <t>Обеспечение уставной деятельности Кировского областного государственного бюджетного учреждения «Комбинат питания»</t>
  </si>
  <si>
    <t xml:space="preserve">руководитель Кировского областного государственного бюджетного учреждения «Комбинат питания»
Божьева Н.А.
</t>
  </si>
  <si>
    <t>Предоставление Кировскому областному союзу организаций профсоюзов «Федерация профсоюзных организаций Кировской области» субсидии из областного бюджета на проведение областного смотра-конкурса на лучшего работника по профессии и подведение его итогов ко Дню Кировской области</t>
  </si>
  <si>
    <t>организован и проведен областной смотр-конкурс на лучшего работника по профессии и подведены его итоги к Дню Кировской области (награждены 64 победителя областного смотра-конкурса)</t>
  </si>
  <si>
    <t>Использование информационно-коммуникационных технологий в государственных органах в целях повышения качества кадровой работы</t>
  </si>
  <si>
    <t>профессиональное развитие по  программам курсов повышения квалификации, реализация которых была запланирована на 2022 год, прошли повышение квалификации 42 служащих администрации Губернатора и Правительства области, 92 служащих администрации Губернатора и Правительства области прошли обучение в рамках иных мероприятий по профессиональному развитию (семинары и  конференции по актуальным вопросам законодательства)</t>
  </si>
  <si>
    <t>проведен конкурсный отбор для обучения в рамках Президентской программы в 2022/2023 учебном году. В результате конкурсных испытаний рекомендовано для  зачисления и дальнейшего обучения  22 человека (план - 22, выполнено 100 %), 4 специалиста включены в резерв на 2023/2024 учебный год</t>
  </si>
  <si>
    <t xml:space="preserve">Выполнение плана мобилизационной подготовки Правительства Кировской области на 2022 год
</t>
  </si>
  <si>
    <t>Выполнение плана мобилизационной подготовки министерства промышленности, предпринимательства и торговли Кировской области</t>
  </si>
  <si>
    <t xml:space="preserve">осуществлено обучение руководителей министерства промышленности, предпринимательства и торговли Кировской области по вопросам мобилизационной подготовки. Оплачены услуги спецсвязи </t>
  </si>
  <si>
    <t>Выполнение плана мобилизационной подготовки министерства строительства, энергетики и жилищно-коммунального хозяйства  Кировской области</t>
  </si>
  <si>
    <t>министр юстиции Кировской области Гордеева И.В.</t>
  </si>
  <si>
    <t>Выполнение плана мобилизационной подготовки министерства экономического развития Кировской области</t>
  </si>
  <si>
    <t>министр экономического развития Кировской области                              Кряжева Н.М.</t>
  </si>
  <si>
    <t>руководитель администрации Губернатора и Правительства Кировской области                       Комаров А.А., 
начальник Кировского областного государственного казенного учреждения «Кировская областная пожарно-спасательная служба»              Мищихин А.А.</t>
  </si>
  <si>
    <t>5.11</t>
  </si>
  <si>
    <t>начальник управления специальных программ администрации Губернатора и Правительства Кировской области                          Житник В.В.</t>
  </si>
  <si>
    <t xml:space="preserve">начальник управления массовых коммуникаций Кировской области Черных Е.В.
</t>
  </si>
  <si>
    <t xml:space="preserve">начальник управления массовых коммуникаций Кировской области                     Черных Е.В.
</t>
  </si>
  <si>
    <t xml:space="preserve">начальник управления массовых коммуникаций Кировской области                       Черных Е.В.
</t>
  </si>
  <si>
    <t xml:space="preserve">начальник управления массовых коммуникаций Кировской области                      Черных Е.В.
</t>
  </si>
  <si>
    <t xml:space="preserve">начальник управления массовых коммуникаций Кировской области                              Черных Е.В.
</t>
  </si>
  <si>
    <t xml:space="preserve">начальник управления массовых коммуникаций Кировской области                        Черных Е.В.
</t>
  </si>
  <si>
    <t xml:space="preserve">начальник управления массовых коммуникаций Кировской области                          Черных Е.В.
</t>
  </si>
  <si>
    <t xml:space="preserve">начальник управления массовых коммуникаций Кировской области                         Черных Е.В.
</t>
  </si>
  <si>
    <t>Организация и проведение обучающих семинаров для специалистов средств массовой информации совместно с региональным отделением Союза журналистов</t>
  </si>
  <si>
    <t xml:space="preserve">начальник управления массовых коммуникаций Кировской области                             Черных Е.В.
</t>
  </si>
  <si>
    <t xml:space="preserve">произведено оборудование режимно – секретного подразделения  министерства строительства, энергетики и жилищно-коммунального хозяйства Кировской области, в том числе приобретено аттестованное автоматизированное рабочее место, огнетушитель, офисное устройство  для измельчения бумаги, защитные оконные рольставни </t>
  </si>
  <si>
    <t xml:space="preserve">для подготовки кабинета  к аттестации  режимно-секретное помещение  оборудовано охранной сигнализацией, выводимой на пульт общей сигнализации, аварийным электропитанием и освещением 
</t>
  </si>
  <si>
    <t>произведена оценка эффективности защиты информации. Осуществлено обучение начальника отдела мобилизационной подготовки по вопросам мобилизационной подготовки</t>
  </si>
  <si>
    <t>и.о. руководителя Кировского областного государственного казенного учреждения «Представитель- ство Правительства Кировской области»                         Матвеева В.С.</t>
  </si>
  <si>
    <t>1.8</t>
  </si>
  <si>
    <t>проведено 5 мероприятий (1 конференция, 4 экскурсии на предприятия Кировской области) с участием специалистов, завершивших обучение в рамках Государственного плана подготовки управленческих кадров для организаций народного хозяйства Российской Федерации, в целях обеспечения эффективного использования полученных ими в ходе профессиональной переподготовки и стажировки знаний и практических навыков (план - 5 мероприятий, выполнено 100 %)</t>
  </si>
  <si>
    <t>проведено социологическое исследование в целях оценки уровня коррупции в Кировской области, в ходе которого опрошено 600 респондентов, оценивающих уровень «бытовой» коррупции, и 200 организаций, оценивающих уровень «деловой» коррупции. По результатам исследования уровня «бытовой коррупции» подавляющее большинство опрошенных (99,3%) не попадали в ситуацию, когда они чувствовали, что для решения их проблемы необходимо неформальное вознаграждение, и только 0,7% респондентов отмечали обратное. Эффективность действия органов власти по противодействию коррупции оценивается бизнес-сообществом на высоком и очень высоком уровне при почти отсутствии негативных оценок: 54% считает деятельность органов власти очень эффективной, 37,5% – эффективной. Результаты проведенного социологического исследования показали рост уровня информированности граждан о мерах, принимаемых государством для противодействия коррупции, так число респондентов, ответивших «известно, постоянно следят за этим» и «известно, но специально не следят за этим» выросло с 33,5% в 2021 году до 35,5% – в 2022 году</t>
  </si>
  <si>
    <t>курсы повышения квалификации по образовательным программам в сфере противодействия коррупции прошли 171 государственный гражданский служащий и 188 муниципальных служащих</t>
  </si>
  <si>
    <t>и.о. министра промышленности, предпринимательства и торговли Кировской области                          Глушков Д.А.</t>
  </si>
  <si>
    <t xml:space="preserve">организована подготовка ответов на запросы средств массовой информации и комментариев совместно с органами исполнительной власти. Обеспечено информирование населения Кировской области о деятельности Губернатора и органов государственной власти Кировской области: на официальном сайте Правительства Кировской области размещено  7000 пресс-релизов о деятельности Губернатора и органов государственной власти Кировской области, также они дублировались в официальных группах Правительства области в социальных сетях и рассылались для публикации в средства массовой информации.  Обеспечена организация пресс-туров, брифингов, конференций, круглых столов
</t>
  </si>
  <si>
    <t xml:space="preserve">обеспечен доступ граждан к правовым актам и иной официальной информации органов исполнительной власти Кировской области в газете «Кировская правда», опубликовано 340265 кв.см.  ( план - 340265 кв. см, выполнено 100 %)
</t>
  </si>
  <si>
    <t>проведен мониторинг исполнения  государственного задания районных печатных изданий в объеме 3541122 кв. см (план - 3515857 кв. см, выполнено 100,71 %)</t>
  </si>
  <si>
    <t>обеспечено предоставление отчетности федеральным министерствам и ведомствам, аппарату полномочного представителя Президента Российской Федерации в Приволжском федеральном округе 100 отчетов (план - 100, выполнено 100 %) о реализации информационной поддержки программ и проектов, осуществляемых органами исполнительной власти Кировской области, а именно: а именно «БКД», «Экология», «Здравоохранение», «Демография», «Образование», «Культура». Освещение получили следующие программы: социальная поддержка и социальное обслуживание граждан, программы в сфере обращения с отходами, программа по обеспечению безопасности и жизнедеятельности населения и проект по перепрофилированию объекта «Марадыковский»</t>
  </si>
  <si>
    <t xml:space="preserve">обеспечено освещение деятельности Губернатора и органов государственной власти Кировской области, а именно  на сайте Правительства Кировской области, в средствах массовой информации и социальных сетях:                                                                                 радио - 88 минут (план - 88, выполнено 100 %), телевидение - 731 минуты (план - 426, выполнено 171,6 %), интернет - 703 статьи (план - 612, выполнено 114,9 %),  печатные СМИ - 3227927 кв.см (план - 3221065, выполнено 100,2 %) и районные печатные СМИ подведомственные управлению - 3200857 кв.см (план - 3200857 кв. см, выполнено 100 %)
</t>
  </si>
  <si>
    <r>
      <t xml:space="preserve">и.о. министра строительства, энергетики и жилищно-коммунального хозяйства Кировской области 
</t>
    </r>
    <r>
      <rPr>
        <sz val="11"/>
        <rFont val="Times New Roman"/>
        <family val="1"/>
        <charset val="204"/>
      </rPr>
      <t>Климентовский В.А</t>
    </r>
    <r>
      <rPr>
        <sz val="11.5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
</t>
    </r>
  </si>
  <si>
    <t>и.о. министра здравоохранения Кировской области 
Видякина Е.Э.</t>
  </si>
  <si>
    <t>и.о. министра здравоохранения Кировской области                  Видякина Е.Э.</t>
  </si>
  <si>
    <t>произведено оснащение оборудованием и мебелью кабинетов сотрудников органов исполнительной власти области, осуществлялось содержание в чистоте помещений, обеспечены физическая защита и охрана имущества, техническая защита, пожарная безопасность объектов. Осуществлено обеспечение в рабочем состоянии коммуникаций, систем охранной и пожарной сигнализации в 5 зданиях Правительства области. Осуществлен текущий ремонт на 1199,7 кв.м (план - 1150,00 кв. м, выполнено 104 %) помещений в зданиях Правительства Кировской области, иных органов государственной власти Кировской области, в том числе государственных учреждений Кировской области. Приобретен 81 комплект оргтехники (план - 80 единиц оргтехники, выполнено 101 %).                        для оснащения служебных помещений и кабинетов Губернатора Кировской области, администрации Губернатора и Правительства Кировской области. Для оснащения служебных помещений и кабинетов Губернатора Кировской области, администрации Губернатора и Правительства Кировской области приобретено 15 комплектов мебели (план – 10 единиц, процент исполнения – 150 %,  за счет снижения начальной максимальной цены контракта были приобретены дополнительные единицы мебели)</t>
  </si>
  <si>
    <t>обеспечены автотранспортными услугами Губернатор Кировской области, Законодательное Собрание Кировской области, администрация Губернатора и Правительства Кировской области и иные органы исполнительной власти Кировской области для выполнения возложенных на них задач</t>
  </si>
  <si>
    <t xml:space="preserve">создано учреждение для оказания услуг по организации питания при проведении протокольных мероприятий, проведена работа по организации питания при проведении протокольных мероприятий </t>
  </si>
  <si>
    <t>с использованием информационно-коммуникационных технологий и сервисов федеральной государственной информационной системы "Единая информационная система управления кадровым составом государственной гражданской службы Российской Федерации" расширена практика применения электронного обучения и дистанционных образовательных технологий. Для эффективного исполнения государственными гражданскими служащими должностных обязанностей активно внедрялись и использовались  новые подходы  к профессиональному развитию государственных гражданских служащих, которые позволяют расширить практику применения электронного обучения и дистанционных образовательных технологий. Реализованы обучающие мероприятия (семинары, тренинги, мастер-классы),  мероприятия по обмену опытом, в том числе служебные стажировки (конференции, круглые столы)</t>
  </si>
  <si>
    <t>завершено обучение выпуска 2021/2022 учебного года и вручены дипломы о профессиональной переподготовке 20 выпускникам Президентской программы (план - 20 человек, выполнено 100 %). Экономия средств возникла в связи с тем, что подавляющее большинство специалистов обучались в Вятском государственном университете, 5 специалистов обучались в г. Москва (Российская академия народного хозяйства и государственной службы при Президенте РФ)</t>
  </si>
  <si>
    <t xml:space="preserve">обеспечено проведение 4 заседаний комиссии по координации работы по противодействию коррупции в Кировской области (план - 4, выполнено 100 %), на которых рассмотрены воп-росы: результаты работы по выявленным нарушени-ям при предоставлении субсидий и иных межбюджет-ных трансфертов, а также в сфере закупок товаров, работ, услуг для обеспечения государственных и муниципальных нужд; предотвращение, выявление и урегулирование конфликта интересов в деятельности должностных лиц органов исполнительной власти области, органов местного самоуправления муниципальных образований области и подведомственных учреждений; о выявленных нарушениях законодательства о противодействии коррупции при представлении сведений о доходах, расходах, об имуществе и обязательствах имущественного характера лицами, замещающими должности, осуществление полномочий по которым влечет за собой обязанность представлять такие сведения; об организации работы по противодействию коррупции в министерстве спорта и молодежной политики области, министерстве охраны окружающей среды области, государственной инспекции строительного надзора области
</t>
  </si>
  <si>
    <t>органами исполнительной власти Кировской области проведено 26 заседаний комиссий по соблюдению требований к служебному поведению государственных гражданских служащих области и урегулированию конфликта интересов, рассмотрены уведомления и обращения 26 государственных гражданских служащих Кировской области, из них 4 заседания комиссии администрации Губернатора и Правительства Кировской области по соблюдению требований к служебному поведению государственных гражданских служащих и урегулированию конфликта интересов, на которых рассмотрены уведомления и обращения 7 государственных гражданских служащих. Органами местного самоуправления Кировской области проведено 111 заседаний комиссий по соблюдению требований к служебному поведению муниципальных служащих и урегулированию конфликта интересов, рассмотрены уведомления и обращения 98 муниципальных служащих</t>
  </si>
  <si>
    <t xml:space="preserve">органами исполнительной власти  области проведено 107 проверок деятельности подведомственных организаций в области противодействия коррупции. Органами местного самоуправления области проведено 98 проверок деятельности подведомственных организаций в области противодействия коррупции. В результате проверок подведомственным организациям направлены акты об устранении нарушений и  рекомендации о проведении систематической работы по противодействию коррупции. В целях организации работы по противодействию коррупции были применены такие меры, как содействие в подготовке планов, мероприятий, направление информационных писем, проведение семинаров, контроль деятельности в сфере закупок и содействие в подготовке правовых актов. В целях оказания методической помощи управлением профилактики коррупционных и иных правонарушений администрации Губернатора и Правительства области подготовлен модельный акт «Об утверждении Плана мероприятий учреждения (организации) по противодействию коррупции». Уменьшение цены произошло в связи с начальной максимальной ценой контракта по результатам электронного аукциона
</t>
  </si>
  <si>
    <t xml:space="preserve">Размещение информации о деятельности органов государственной власти Кировской области на официальном информационном сайте Правительства Кировской области, в средствах массовой информации и социальных сетях
</t>
  </si>
  <si>
    <t>организованы и проведены 9 семинаров-совещаний по вопросам реализации мероприятий антикоррупционной направленности и результатам их выполнения (план -4, выполнено 225%): 11.02.2022 и 17.02.2022 – с лицами, замещающими государственные должности области, гражданскими служащими области, по вопросам представления сведений о доходах в 2022 году (за отчетный 2021 год); 01.03.2022 и 28.07.2022 –  для лиц, впервые принятых на государственную гражданскую службу; 03.03.2022 – для председателей контрольно-счетных органов муниципальных образований по профилактике коррупционных правонарушений; 11.11.2022 – для глав муниципальных образований и руководителей муниципальных учреждений; 08.12.2022 – для гражданских служащих министерства имущественных отношений области об изменениях законодательства о противодействии коррупции в 2022 году; 23.12.2022 – для гражданских служащих администрации Губернатора и Правительства области, участвующих в осуществлении закупок товаров, работ и услуг для обеспечения государственных нужд; 28.12.2022 – для руководителей и сотрудников, ответственных за профилактику коррупционных и иных правонарушений в учреждениях, подведомственных администрации Губернатора и Правительства области</t>
  </si>
  <si>
    <t>определен уровень мобилизационной подготовки и готовности к работе в военное время органов исполнительной власти Кировской области, органов местного самоуправления и организаций Кировской области. Проведена 1 проверка по оценке состояния мобилизационной подготовки в органах исполнительной власти Кировской области,                       2 проверки в органах местного самоуправления муниципальных образований Кировской области</t>
  </si>
  <si>
    <t xml:space="preserve">Проведены следующие мероприятия: 
1. Оперативно-техническая тренировка на «Объекте Н43» (количество участников – 18 человек).
2. Учебно-мобилизационный сбор с руководителями и мобилизационными работниками органов исполнительной власти области и органов местного самоуправления муниципальных образований области (количество участников – 103 человек). 
3. Два практических занятиях с оперативными дежурными дежурной службы по Правительству области.
4. Практическое занятие с оперативной группой Правительства области (количество участников –                                  17 человек)
5. Практическое занятие с группой контроля по Правительству области (количество участников –                             23 человек).
6. Учение по мобилизационной готовности, гражданской обороне и территориальной обороне под руководством Губернатора Кировской области (количество участников – 38 человек).
</t>
  </si>
  <si>
    <t xml:space="preserve">в целях определения соответствия гражданского служащего замещаемой должности с привлечением независимых экспертов состоялись заседания комиссий:   5 - по аттестации государственных гражданских служащих администрации Губернатора и Правительства Кировской области; 3 - по аттестации государственных служащих, замещающих должности руководителей (заместителей руководителей) органов исполнительной власти Кировской области; 5 - по проведению квалификационного экзамена на присвоение классного чина государственным гражданским служащим. Экономия средств для оплаты труда независимых экспертов произошла в связи с объединением работы комиссий по проведению конкурса и по проведению аттестации. В 2022 году также при принятии решения представителем нанимателя о назначении гражданина или гражданского служащего на вакантную должность гражданской службы без проведения конкурса  руководствовались ст. 2 ФЗ от 04.11.2022 №  424-ФЗ «О внесении изменений в статьи 22 и 251 Федерального  закона   «О государственной гражданской службе Российской Федерации», при этом проведения заседания комиссии не требовалось
</t>
  </si>
  <si>
    <t xml:space="preserve">оказана методическая помощь органам исполнительной власти Кировской области, органам местного самоуправления муниципальных образований Кировской области и организациям Кировской области, разработаны:                                                                                      1.Табели срочных донесений для органов исполнительной власти области и
органов местного самоуправления муниципальных образований области
2. Организационные указания по проведению мероприятий по мобилизационной подготовке в органах исполнительной власти Кировской области на 2023 год
3. Организационные рекомендации по проведению мероприятий мобилизационной подготовки в органах местного самоуправления муниципальных образований Кировской области на 2023 год
</t>
  </si>
  <si>
    <t>выполнены мероприятия по мобилизационной подготовке в части защиты сведений, составляющих государственную тайну. Экономия средств возникла за счет конкурсных процедур</t>
  </si>
  <si>
    <t>произведена проверка эффективности защиты информации на автоматизированном рабочем месте и дооснащение режимно-секретного подразделения министерства образования Кировской области средствами по обработке документов мобилизационного планирования</t>
  </si>
  <si>
    <t>организовано и проведено 12 мероприятий (обучающих семинаров, круглых столов)  для специалистов средств массовой информации в количестве 40 человек  в формате онлайн (план - 12, выполнено 100,0 %)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</si>
</sst>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99FF"/>
        <bgColor rgb="FFCC99FF"/>
      </patternFill>
    </fill>
    <fill>
      <patternFill patternType="solid">
        <fgColor rgb="FF666699"/>
        <bgColor rgb="FF666699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99CC00"/>
      </patternFill>
    </fill>
    <fill>
      <patternFill patternType="solid">
        <fgColor rgb="FF00FFFF"/>
        <bgColor rgb="FF00CC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00FF00"/>
        <bgColor rgb="FFFF99CC"/>
      </patternFill>
    </fill>
    <fill>
      <patternFill patternType="solid">
        <fgColor rgb="FFFFFF00"/>
        <bgColor rgb="FF008000"/>
      </patternFill>
    </fill>
    <fill>
      <patternFill patternType="solid">
        <fgColor theme="0"/>
        <bgColor rgb="FF008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99FF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 applyFont="1" applyAlignment="1"/>
    <xf numFmtId="0" fontId="3" fillId="0" borderId="0" xfId="0" applyFont="1" applyAlignment="1">
      <alignment vertical="top" wrapText="1"/>
    </xf>
    <xf numFmtId="4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0" fontId="6" fillId="0" borderId="0" xfId="0" applyFont="1" applyAlignment="1"/>
    <xf numFmtId="4" fontId="1" fillId="3" borderId="6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4" fontId="1" fillId="6" borderId="6" xfId="0" applyNumberFormat="1" applyFont="1" applyFill="1" applyBorder="1" applyAlignment="1">
      <alignment horizontal="center" vertical="top" wrapText="1"/>
    </xf>
    <xf numFmtId="4" fontId="1" fillId="7" borderId="6" xfId="0" applyNumberFormat="1" applyFont="1" applyFill="1" applyBorder="1" applyAlignment="1">
      <alignment horizontal="left" vertical="top" wrapText="1"/>
    </xf>
    <xf numFmtId="4" fontId="1" fillId="7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5" borderId="6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4" fontId="1" fillId="9" borderId="6" xfId="0" applyNumberFormat="1" applyFont="1" applyFill="1" applyBorder="1" applyAlignment="1">
      <alignment horizontal="center" vertical="top" wrapText="1"/>
    </xf>
    <xf numFmtId="4" fontId="1" fillId="8" borderId="6" xfId="0" applyNumberFormat="1" applyFont="1" applyFill="1" applyBorder="1" applyAlignment="1">
      <alignment horizontal="left" vertical="top" wrapText="1"/>
    </xf>
    <xf numFmtId="4" fontId="1" fillId="8" borderId="6" xfId="0" applyNumberFormat="1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left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left" vertical="top" wrapText="1"/>
    </xf>
    <xf numFmtId="49" fontId="1" fillId="5" borderId="9" xfId="0" applyNumberFormat="1" applyFont="1" applyFill="1" applyBorder="1" applyAlignment="1">
      <alignment horizontal="center" vertical="top" wrapText="1"/>
    </xf>
    <xf numFmtId="49" fontId="1" fillId="5" borderId="9" xfId="0" applyNumberFormat="1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 wrapText="1"/>
    </xf>
    <xf numFmtId="4" fontId="1" fillId="12" borderId="6" xfId="0" applyNumberFormat="1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4" fontId="1" fillId="11" borderId="6" xfId="0" applyNumberFormat="1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4" fontId="1" fillId="1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" fontId="0" fillId="0" borderId="0" xfId="0" applyNumberFormat="1" applyFont="1" applyAlignment="1"/>
    <xf numFmtId="0" fontId="7" fillId="0" borderId="6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9" fillId="0" borderId="0" xfId="0" applyFont="1"/>
    <xf numFmtId="49" fontId="7" fillId="8" borderId="6" xfId="0" applyNumberFormat="1" applyFont="1" applyFill="1" applyBorder="1" applyAlignment="1">
      <alignment horizontal="center" vertical="top" wrapText="1"/>
    </xf>
    <xf numFmtId="49" fontId="7" fillId="11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top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9" borderId="15" xfId="0" applyFont="1" applyFill="1" applyBorder="1" applyAlignment="1">
      <alignment vertical="top" wrapText="1"/>
    </xf>
    <xf numFmtId="0" fontId="12" fillId="9" borderId="6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vertical="top" wrapText="1"/>
    </xf>
    <xf numFmtId="0" fontId="12" fillId="13" borderId="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vertical="top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5" borderId="15" xfId="0" applyFont="1" applyFill="1" applyBorder="1" applyAlignment="1">
      <alignment vertical="top" wrapText="1"/>
    </xf>
    <xf numFmtId="0" fontId="12" fillId="5" borderId="6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vertical="top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0" fillId="2" borderId="11" xfId="0" applyFont="1" applyFill="1" applyBorder="1" applyAlignment="1"/>
    <xf numFmtId="49" fontId="0" fillId="0" borderId="0" xfId="0" applyNumberFormat="1" applyFont="1" applyAlignment="1"/>
    <xf numFmtId="4" fontId="0" fillId="14" borderId="11" xfId="0" applyNumberFormat="1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0" fontId="1" fillId="18" borderId="6" xfId="0" applyFont="1" applyFill="1" applyBorder="1" applyAlignment="1">
      <alignment horizontal="left" vertical="top" wrapText="1"/>
    </xf>
    <xf numFmtId="4" fontId="1" fillId="18" borderId="6" xfId="0" applyNumberFormat="1" applyFont="1" applyFill="1" applyBorder="1" applyAlignment="1">
      <alignment horizontal="center" vertical="top" wrapText="1"/>
    </xf>
    <xf numFmtId="4" fontId="18" fillId="3" borderId="6" xfId="0" applyNumberFormat="1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left" vertical="top" wrapText="1"/>
    </xf>
    <xf numFmtId="4" fontId="18" fillId="4" borderId="6" xfId="0" applyNumberFormat="1" applyFont="1" applyFill="1" applyBorder="1" applyAlignment="1">
      <alignment horizontal="center" vertical="top" wrapText="1"/>
    </xf>
    <xf numFmtId="4" fontId="17" fillId="3" borderId="6" xfId="0" applyNumberFormat="1" applyFont="1" applyFill="1" applyBorder="1" applyAlignment="1">
      <alignment horizontal="center" vertical="top" wrapText="1"/>
    </xf>
    <xf numFmtId="4" fontId="18" fillId="7" borderId="6" xfId="0" applyNumberFormat="1" applyFont="1" applyFill="1" applyBorder="1" applyAlignment="1">
      <alignment horizontal="left" vertical="top" wrapText="1"/>
    </xf>
    <xf numFmtId="0" fontId="19" fillId="19" borderId="6" xfId="0" applyFont="1" applyFill="1" applyBorder="1" applyAlignment="1">
      <alignment horizontal="left" vertical="top" wrapText="1"/>
    </xf>
    <xf numFmtId="4" fontId="1" fillId="19" borderId="6" xfId="0" applyNumberFormat="1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left" vertical="top" wrapText="1"/>
    </xf>
    <xf numFmtId="4" fontId="19" fillId="7" borderId="6" xfId="0" applyNumberFormat="1" applyFont="1" applyFill="1" applyBorder="1" applyAlignment="1">
      <alignment horizontal="left" vertical="top" wrapText="1"/>
    </xf>
    <xf numFmtId="4" fontId="18" fillId="2" borderId="6" xfId="0" applyNumberFormat="1" applyFont="1" applyFill="1" applyBorder="1" applyAlignment="1">
      <alignment horizontal="center" vertical="top" wrapText="1"/>
    </xf>
    <xf numFmtId="0" fontId="20" fillId="20" borderId="0" xfId="0" applyFont="1" applyFill="1" applyAlignment="1">
      <alignment vertical="top" wrapText="1"/>
    </xf>
    <xf numFmtId="4" fontId="3" fillId="20" borderId="0" xfId="0" applyNumberFormat="1" applyFont="1" applyFill="1" applyAlignment="1">
      <alignment vertical="top" wrapText="1"/>
    </xf>
    <xf numFmtId="0" fontId="3" fillId="20" borderId="0" xfId="0" applyFont="1" applyFill="1" applyAlignment="1">
      <alignment vertical="top" wrapText="1"/>
    </xf>
    <xf numFmtId="4" fontId="21" fillId="8" borderId="6" xfId="0" applyNumberFormat="1" applyFont="1" applyFill="1" applyBorder="1" applyAlignment="1">
      <alignment horizontal="center" vertical="top" wrapText="1"/>
    </xf>
    <xf numFmtId="0" fontId="12" fillId="22" borderId="15" xfId="0" applyFont="1" applyFill="1" applyBorder="1" applyAlignment="1">
      <alignment vertical="top" wrapText="1"/>
    </xf>
    <xf numFmtId="0" fontId="12" fillId="17" borderId="4" xfId="0" applyFont="1" applyFill="1" applyBorder="1" applyAlignment="1">
      <alignment vertical="top" wrapText="1"/>
    </xf>
    <xf numFmtId="0" fontId="22" fillId="0" borderId="6" xfId="0" applyFont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8" borderId="15" xfId="0" applyFont="1" applyFill="1" applyBorder="1" applyAlignment="1">
      <alignment vertical="top" wrapText="1"/>
    </xf>
    <xf numFmtId="0" fontId="16" fillId="21" borderId="15" xfId="0" applyFont="1" applyFill="1" applyBorder="1" applyAlignment="1">
      <alignment vertical="top" wrapText="1"/>
    </xf>
    <xf numFmtId="0" fontId="7" fillId="11" borderId="15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49" fontId="7" fillId="5" borderId="1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0" fontId="7" fillId="11" borderId="16" xfId="0" applyFont="1" applyFill="1" applyBorder="1" applyAlignment="1">
      <alignment vertical="top" wrapText="1"/>
    </xf>
    <xf numFmtId="0" fontId="7" fillId="11" borderId="16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2" fillId="15" borderId="0" xfId="0" applyFont="1" applyFill="1" applyAlignment="1">
      <alignment horizontal="center" vertical="top" wrapText="1"/>
    </xf>
    <xf numFmtId="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/>
    <xf numFmtId="49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 vertical="top" wrapText="1"/>
    </xf>
    <xf numFmtId="4" fontId="2" fillId="15" borderId="0" xfId="0" applyNumberFormat="1" applyFont="1" applyFill="1" applyAlignment="1"/>
    <xf numFmtId="49" fontId="14" fillId="15" borderId="0" xfId="0" applyNumberFormat="1" applyFont="1" applyFill="1" applyAlignment="1">
      <alignment vertical="top" wrapText="1"/>
    </xf>
    <xf numFmtId="0" fontId="14" fillId="15" borderId="0" xfId="0" applyFont="1" applyFill="1" applyAlignment="1">
      <alignment vertical="top" wrapText="1"/>
    </xf>
    <xf numFmtId="0" fontId="14" fillId="15" borderId="0" xfId="0" applyFont="1" applyFill="1" applyAlignment="1">
      <alignment horizontal="left" vertical="top" wrapText="1"/>
    </xf>
    <xf numFmtId="1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left" vertical="top" wrapText="1"/>
    </xf>
    <xf numFmtId="49" fontId="14" fillId="15" borderId="0" xfId="0" applyNumberFormat="1" applyFont="1" applyFill="1" applyAlignment="1">
      <alignment horizontal="center" vertical="top" wrapText="1"/>
    </xf>
    <xf numFmtId="14" fontId="14" fillId="15" borderId="0" xfId="0" applyNumberFormat="1" applyFont="1" applyFill="1" applyAlignment="1">
      <alignment horizontal="center" vertical="top" wrapText="1"/>
    </xf>
    <xf numFmtId="0" fontId="14" fillId="15" borderId="0" xfId="0" applyFont="1" applyFill="1" applyAlignment="1">
      <alignment horizontal="center" vertical="top" wrapText="1"/>
    </xf>
    <xf numFmtId="4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/>
    </xf>
    <xf numFmtId="0" fontId="7" fillId="11" borderId="16" xfId="0" applyFont="1" applyFill="1" applyBorder="1" applyAlignment="1">
      <alignment vertical="top" wrapText="1"/>
    </xf>
    <xf numFmtId="0" fontId="0" fillId="0" borderId="0" xfId="0" applyFont="1" applyAlignment="1"/>
    <xf numFmtId="49" fontId="26" fillId="15" borderId="0" xfId="0" applyNumberFormat="1" applyFont="1" applyFill="1" applyAlignment="1">
      <alignment horizontal="center" vertical="top" wrapText="1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center" vertical="top" wrapText="1"/>
    </xf>
    <xf numFmtId="4" fontId="26" fillId="15" borderId="0" xfId="0" applyNumberFormat="1" applyFont="1" applyFill="1" applyAlignment="1"/>
    <xf numFmtId="0" fontId="24" fillId="15" borderId="18" xfId="0" applyFont="1" applyFill="1" applyBorder="1" applyAlignment="1">
      <alignment horizontal="center" vertical="top" wrapText="1"/>
    </xf>
    <xf numFmtId="49" fontId="28" fillId="15" borderId="6" xfId="0" applyNumberFormat="1" applyFont="1" applyFill="1" applyBorder="1" applyAlignment="1">
      <alignment horizontal="center" vertical="top" wrapText="1"/>
    </xf>
    <xf numFmtId="0" fontId="28" fillId="15" borderId="6" xfId="0" applyFont="1" applyFill="1" applyBorder="1" applyAlignment="1">
      <alignment horizontal="center" vertical="top" wrapText="1"/>
    </xf>
    <xf numFmtId="0" fontId="28" fillId="15" borderId="2" xfId="0" applyFont="1" applyFill="1" applyBorder="1" applyAlignment="1">
      <alignment horizontal="center" vertical="top" wrapText="1"/>
    </xf>
    <xf numFmtId="0" fontId="28" fillId="15" borderId="17" xfId="0" applyFont="1" applyFill="1" applyBorder="1" applyAlignment="1">
      <alignment horizontal="center" vertical="top" wrapText="1"/>
    </xf>
    <xf numFmtId="4" fontId="28" fillId="15" borderId="6" xfId="0" applyNumberFormat="1" applyFont="1" applyFill="1" applyBorder="1" applyAlignment="1">
      <alignment horizontal="center" vertical="top" wrapText="1"/>
    </xf>
    <xf numFmtId="0" fontId="28" fillId="15" borderId="5" xfId="0" applyFont="1" applyFill="1" applyBorder="1" applyAlignment="1">
      <alignment horizontal="center" vertical="top" wrapText="1"/>
    </xf>
    <xf numFmtId="4" fontId="28" fillId="15" borderId="5" xfId="0" applyNumberFormat="1" applyFont="1" applyFill="1" applyBorder="1" applyAlignment="1">
      <alignment horizontal="center" vertical="top" wrapText="1"/>
    </xf>
    <xf numFmtId="0" fontId="28" fillId="15" borderId="6" xfId="0" applyFont="1" applyFill="1" applyBorder="1" applyAlignment="1">
      <alignment horizontal="left" vertical="top" wrapText="1"/>
    </xf>
    <xf numFmtId="0" fontId="28" fillId="15" borderId="15" xfId="0" applyFont="1" applyFill="1" applyBorder="1" applyAlignment="1">
      <alignment horizontal="center" vertical="top" wrapText="1"/>
    </xf>
    <xf numFmtId="4" fontId="28" fillId="15" borderId="9" xfId="0" applyNumberFormat="1" applyFont="1" applyFill="1" applyBorder="1" applyAlignment="1">
      <alignment horizontal="center" vertical="top" wrapText="1"/>
    </xf>
    <xf numFmtId="4" fontId="28" fillId="15" borderId="9" xfId="0" applyNumberFormat="1" applyFont="1" applyFill="1" applyBorder="1" applyAlignment="1">
      <alignment horizontal="left" vertical="top" wrapText="1"/>
    </xf>
    <xf numFmtId="0" fontId="22" fillId="15" borderId="24" xfId="0" applyFont="1" applyFill="1" applyBorder="1" applyAlignment="1">
      <alignment horizontal="center" vertical="top" wrapText="1"/>
    </xf>
    <xf numFmtId="0" fontId="22" fillId="15" borderId="28" xfId="0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horizontal="center" vertical="top" wrapText="1"/>
    </xf>
    <xf numFmtId="0" fontId="22" fillId="15" borderId="26" xfId="0" applyFont="1" applyFill="1" applyBorder="1" applyAlignment="1">
      <alignment horizontal="center" vertical="top" wrapText="1"/>
    </xf>
    <xf numFmtId="0" fontId="22" fillId="15" borderId="22" xfId="0" applyFont="1" applyFill="1" applyBorder="1" applyAlignment="1">
      <alignment horizontal="center" vertical="top" wrapText="1"/>
    </xf>
    <xf numFmtId="14" fontId="22" fillId="27" borderId="22" xfId="0" applyNumberFormat="1" applyFont="1" applyFill="1" applyBorder="1" applyAlignment="1">
      <alignment horizontal="center" vertical="top" wrapText="1"/>
    </xf>
    <xf numFmtId="14" fontId="22" fillId="27" borderId="27" xfId="0" applyNumberFormat="1" applyFont="1" applyFill="1" applyBorder="1" applyAlignment="1">
      <alignment horizontal="center" vertical="top" wrapText="1"/>
    </xf>
    <xf numFmtId="0" fontId="22" fillId="15" borderId="23" xfId="0" applyFont="1" applyFill="1" applyBorder="1"/>
    <xf numFmtId="0" fontId="22" fillId="15" borderId="27" xfId="0" applyFont="1" applyFill="1" applyBorder="1"/>
    <xf numFmtId="14" fontId="22" fillId="24" borderId="18" xfId="0" applyNumberFormat="1" applyFont="1" applyFill="1" applyBorder="1" applyAlignment="1">
      <alignment horizontal="center" vertical="top" wrapText="1"/>
    </xf>
    <xf numFmtId="14" fontId="22" fillId="24" borderId="22" xfId="0" applyNumberFormat="1" applyFont="1" applyFill="1" applyBorder="1" applyAlignment="1">
      <alignment horizontal="center" vertical="top" wrapText="1"/>
    </xf>
    <xf numFmtId="14" fontId="22" fillId="15" borderId="18" xfId="0" applyNumberFormat="1" applyFont="1" applyFill="1" applyBorder="1" applyAlignment="1">
      <alignment horizontal="center" vertical="top" wrapText="1"/>
    </xf>
    <xf numFmtId="14" fontId="22" fillId="25" borderId="18" xfId="0" applyNumberFormat="1" applyFont="1" applyFill="1" applyBorder="1" applyAlignment="1">
      <alignment horizontal="center"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14" fontId="22" fillId="16" borderId="18" xfId="0" applyNumberFormat="1" applyFont="1" applyFill="1" applyBorder="1" applyAlignment="1">
      <alignment horizontal="center" vertical="top" wrapText="1"/>
    </xf>
    <xf numFmtId="0" fontId="22" fillId="26" borderId="15" xfId="0" applyFont="1" applyFill="1" applyBorder="1" applyAlignment="1">
      <alignment horizontal="center" vertical="top" wrapText="1"/>
    </xf>
    <xf numFmtId="0" fontId="22" fillId="27" borderId="15" xfId="0" applyFont="1" applyFill="1" applyBorder="1" applyAlignment="1">
      <alignment horizontal="center" vertical="top" wrapText="1"/>
    </xf>
    <xf numFmtId="0" fontId="22" fillId="24" borderId="15" xfId="0" applyFont="1" applyFill="1" applyBorder="1" applyAlignment="1">
      <alignment horizontal="center" vertical="top" wrapText="1"/>
    </xf>
    <xf numFmtId="0" fontId="22" fillId="29" borderId="15" xfId="0" applyFont="1" applyFill="1" applyBorder="1" applyAlignment="1">
      <alignment horizontal="center" vertical="top" wrapText="1"/>
    </xf>
    <xf numFmtId="0" fontId="22" fillId="25" borderId="15" xfId="0" applyFont="1" applyFill="1" applyBorder="1" applyAlignment="1">
      <alignment horizontal="center" vertical="top" wrapText="1"/>
    </xf>
    <xf numFmtId="0" fontId="22" fillId="16" borderId="15" xfId="0" applyFont="1" applyFill="1" applyBorder="1" applyAlignment="1">
      <alignment horizontal="center" vertical="top" wrapText="1"/>
    </xf>
    <xf numFmtId="0" fontId="22" fillId="16" borderId="16" xfId="0" applyFont="1" applyFill="1" applyBorder="1" applyAlignment="1">
      <alignment horizontal="center" vertical="top" wrapText="1"/>
    </xf>
    <xf numFmtId="0" fontId="22" fillId="16" borderId="18" xfId="0" applyFont="1" applyFill="1" applyBorder="1" applyAlignment="1">
      <alignment horizontal="center" vertical="top" wrapText="1"/>
    </xf>
    <xf numFmtId="0" fontId="22" fillId="16" borderId="17" xfId="0" applyFont="1" applyFill="1" applyBorder="1" applyAlignment="1">
      <alignment horizontal="center" vertical="top" wrapText="1"/>
    </xf>
    <xf numFmtId="4" fontId="30" fillId="26" borderId="6" xfId="0" applyNumberFormat="1" applyFont="1" applyFill="1" applyBorder="1" applyAlignment="1">
      <alignment horizontal="center" vertical="top" wrapText="1"/>
    </xf>
    <xf numFmtId="4" fontId="30" fillId="26" borderId="18" xfId="0" applyNumberFormat="1" applyFont="1" applyFill="1" applyBorder="1" applyAlignment="1">
      <alignment horizontal="center" vertical="top" wrapText="1"/>
    </xf>
    <xf numFmtId="4" fontId="30" fillId="27" borderId="6" xfId="0" applyNumberFormat="1" applyFont="1" applyFill="1" applyBorder="1" applyAlignment="1">
      <alignment horizontal="center" vertical="top" wrapText="1"/>
    </xf>
    <xf numFmtId="4" fontId="30" fillId="27" borderId="18" xfId="0" applyNumberFormat="1" applyFont="1" applyFill="1" applyBorder="1" applyAlignment="1">
      <alignment horizontal="center" vertical="top" wrapText="1"/>
    </xf>
    <xf numFmtId="4" fontId="30" fillId="24" borderId="6" xfId="0" applyNumberFormat="1" applyFont="1" applyFill="1" applyBorder="1" applyAlignment="1">
      <alignment horizontal="center" vertical="top" wrapText="1"/>
    </xf>
    <xf numFmtId="4" fontId="30" fillId="24" borderId="18" xfId="0" applyNumberFormat="1" applyFont="1" applyFill="1" applyBorder="1" applyAlignment="1">
      <alignment horizontal="center" vertical="top" wrapText="1"/>
    </xf>
    <xf numFmtId="4" fontId="30" fillId="28" borderId="6" xfId="0" applyNumberFormat="1" applyFont="1" applyFill="1" applyBorder="1" applyAlignment="1">
      <alignment horizontal="center" vertical="top" wrapText="1"/>
    </xf>
    <xf numFmtId="4" fontId="30" fillId="29" borderId="18" xfId="0" applyNumberFormat="1" applyFont="1" applyFill="1" applyBorder="1" applyAlignment="1">
      <alignment horizontal="center" vertical="top" wrapText="1"/>
    </xf>
    <xf numFmtId="4" fontId="30" fillId="29" borderId="6" xfId="0" applyNumberFormat="1" applyFont="1" applyFill="1" applyBorder="1" applyAlignment="1">
      <alignment horizontal="center" vertical="top" wrapText="1"/>
    </xf>
    <xf numFmtId="4" fontId="30" fillId="25" borderId="6" xfId="0" applyNumberFormat="1" applyFont="1" applyFill="1" applyBorder="1" applyAlignment="1">
      <alignment horizontal="center" vertical="top" wrapText="1"/>
    </xf>
    <xf numFmtId="4" fontId="30" fillId="16" borderId="18" xfId="0" applyNumberFormat="1" applyFont="1" applyFill="1" applyBorder="1" applyAlignment="1">
      <alignment horizontal="center" vertical="top" wrapText="1"/>
    </xf>
    <xf numFmtId="4" fontId="30" fillId="16" borderId="6" xfId="0" applyNumberFormat="1" applyFont="1" applyFill="1" applyBorder="1" applyAlignment="1">
      <alignment horizontal="center" vertical="top" wrapText="1"/>
    </xf>
    <xf numFmtId="4" fontId="30" fillId="15" borderId="18" xfId="0" applyNumberFormat="1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center" vertical="top" wrapText="1"/>
    </xf>
    <xf numFmtId="4" fontId="22" fillId="27" borderId="18" xfId="0" applyNumberFormat="1" applyFont="1" applyFill="1" applyBorder="1" applyAlignment="1">
      <alignment horizontal="center" vertical="top" wrapText="1"/>
    </xf>
    <xf numFmtId="4" fontId="22" fillId="24" borderId="22" xfId="0" applyNumberFormat="1" applyFont="1" applyFill="1" applyBorder="1" applyAlignment="1">
      <alignment horizontal="left" vertical="top" wrapText="1"/>
    </xf>
    <xf numFmtId="4" fontId="22" fillId="24" borderId="22" xfId="0" applyNumberFormat="1" applyFont="1" applyFill="1" applyBorder="1" applyAlignment="1">
      <alignment horizontal="center" vertical="top" wrapText="1"/>
    </xf>
    <xf numFmtId="49" fontId="22" fillId="24" borderId="6" xfId="0" applyNumberFormat="1" applyFont="1" applyFill="1" applyBorder="1" applyAlignment="1">
      <alignment horizontal="center" vertical="top" wrapText="1"/>
    </xf>
    <xf numFmtId="0" fontId="22" fillId="24" borderId="6" xfId="0" applyFont="1" applyFill="1" applyBorder="1" applyAlignment="1">
      <alignment vertical="top" wrapText="1"/>
    </xf>
    <xf numFmtId="0" fontId="22" fillId="24" borderId="2" xfId="0" applyFont="1" applyFill="1" applyBorder="1" applyAlignment="1">
      <alignment vertical="top" wrapText="1"/>
    </xf>
    <xf numFmtId="4" fontId="22" fillId="24" borderId="18" xfId="0" applyNumberFormat="1" applyFont="1" applyFill="1" applyBorder="1" applyAlignment="1">
      <alignment horizontal="center" vertical="top" wrapText="1"/>
    </xf>
    <xf numFmtId="4" fontId="22" fillId="24" borderId="18" xfId="0" applyNumberFormat="1" applyFont="1" applyFill="1" applyBorder="1" applyAlignment="1">
      <alignment horizontal="left" vertical="top" wrapText="1"/>
    </xf>
    <xf numFmtId="4" fontId="22" fillId="29" borderId="18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horizontal="left" vertical="top" wrapText="1"/>
    </xf>
    <xf numFmtId="49" fontId="22" fillId="29" borderId="6" xfId="0" applyNumberFormat="1" applyFont="1" applyFill="1" applyBorder="1" applyAlignment="1">
      <alignment horizontal="center" vertical="top" wrapText="1"/>
    </xf>
    <xf numFmtId="0" fontId="22" fillId="29" borderId="6" xfId="0" applyFont="1" applyFill="1" applyBorder="1" applyAlignment="1">
      <alignment vertical="top" wrapText="1"/>
    </xf>
    <xf numFmtId="0" fontId="22" fillId="29" borderId="2" xfId="0" applyFont="1" applyFill="1" applyBorder="1" applyAlignment="1">
      <alignment vertical="top" wrapText="1"/>
    </xf>
    <xf numFmtId="4" fontId="22" fillId="29" borderId="18" xfId="0" applyNumberFormat="1" applyFont="1" applyFill="1" applyBorder="1" applyAlignment="1">
      <alignment horizontal="left" vertical="top" wrapText="1"/>
    </xf>
    <xf numFmtId="4" fontId="22" fillId="16" borderId="18" xfId="0" applyNumberFormat="1" applyFont="1" applyFill="1" applyBorder="1" applyAlignment="1">
      <alignment horizontal="center" vertical="top" wrapText="1"/>
    </xf>
    <xf numFmtId="4" fontId="22" fillId="16" borderId="22" xfId="0" applyNumberFormat="1" applyFont="1" applyFill="1" applyBorder="1" applyAlignment="1">
      <alignment horizontal="center" vertical="top" wrapText="1"/>
    </xf>
    <xf numFmtId="49" fontId="22" fillId="16" borderId="6" xfId="0" applyNumberFormat="1" applyFont="1" applyFill="1" applyBorder="1" applyAlignment="1">
      <alignment horizontal="center" vertical="top" wrapText="1"/>
    </xf>
    <xf numFmtId="0" fontId="22" fillId="16" borderId="6" xfId="0" applyFont="1" applyFill="1" applyBorder="1" applyAlignment="1">
      <alignment vertical="top" wrapText="1"/>
    </xf>
    <xf numFmtId="0" fontId="22" fillId="16" borderId="2" xfId="0" applyFont="1" applyFill="1" applyBorder="1" applyAlignment="1">
      <alignment vertical="top" wrapText="1"/>
    </xf>
    <xf numFmtId="4" fontId="22" fillId="16" borderId="18" xfId="0" applyNumberFormat="1" applyFont="1" applyFill="1" applyBorder="1" applyAlignment="1">
      <alignment horizontal="left" vertical="top" wrapText="1"/>
    </xf>
    <xf numFmtId="4" fontId="22" fillId="15" borderId="18" xfId="0" applyNumberFormat="1" applyFont="1" applyFill="1" applyBorder="1" applyAlignment="1">
      <alignment horizontal="center" vertical="top" wrapText="1"/>
    </xf>
    <xf numFmtId="4" fontId="30" fillId="16" borderId="30" xfId="0" applyNumberFormat="1" applyFont="1" applyFill="1" applyBorder="1" applyAlignment="1">
      <alignment horizontal="center" vertical="top" wrapText="1"/>
    </xf>
    <xf numFmtId="4" fontId="30" fillId="16" borderId="9" xfId="0" applyNumberFormat="1" applyFont="1" applyFill="1" applyBorder="1" applyAlignment="1">
      <alignment horizontal="center" vertical="top" wrapText="1"/>
    </xf>
    <xf numFmtId="4" fontId="30" fillId="16" borderId="10" xfId="0" applyNumberFormat="1" applyFont="1" applyFill="1" applyBorder="1" applyAlignment="1">
      <alignment horizontal="center" vertical="top" wrapText="1"/>
    </xf>
    <xf numFmtId="49" fontId="22" fillId="27" borderId="31" xfId="0" applyNumberFormat="1" applyFont="1" applyFill="1" applyBorder="1" applyAlignment="1">
      <alignment horizontal="center" vertical="top" wrapText="1"/>
    </xf>
    <xf numFmtId="0" fontId="22" fillId="27" borderId="31" xfId="0" applyFont="1" applyFill="1" applyBorder="1" applyAlignment="1">
      <alignment horizontal="left" vertical="top" wrapText="1"/>
    </xf>
    <xf numFmtId="0" fontId="22" fillId="27" borderId="32" xfId="0" applyFont="1" applyFill="1" applyBorder="1" applyAlignment="1">
      <alignment horizontal="left" vertical="top" wrapText="1"/>
    </xf>
    <xf numFmtId="0" fontId="22" fillId="27" borderId="33" xfId="0" applyFont="1" applyFill="1" applyBorder="1" applyAlignment="1">
      <alignment horizontal="center" vertical="top" wrapText="1"/>
    </xf>
    <xf numFmtId="4" fontId="30" fillId="27" borderId="31" xfId="0" applyNumberFormat="1" applyFont="1" applyFill="1" applyBorder="1" applyAlignment="1">
      <alignment horizontal="center" vertical="top" wrapText="1"/>
    </xf>
    <xf numFmtId="4" fontId="22" fillId="27" borderId="18" xfId="0" applyNumberFormat="1" applyFont="1" applyFill="1" applyBorder="1" applyAlignment="1">
      <alignment horizontal="left" vertical="top" wrapText="1"/>
    </xf>
    <xf numFmtId="49" fontId="22" fillId="24" borderId="31" xfId="0" applyNumberFormat="1" applyFont="1" applyFill="1" applyBorder="1" applyAlignment="1">
      <alignment horizontal="center" vertical="top" wrapText="1"/>
    </xf>
    <xf numFmtId="0" fontId="22" fillId="24" borderId="31" xfId="0" applyFont="1" applyFill="1" applyBorder="1" applyAlignment="1">
      <alignment vertical="top" wrapText="1"/>
    </xf>
    <xf numFmtId="0" fontId="22" fillId="24" borderId="32" xfId="0" applyFont="1" applyFill="1" applyBorder="1" applyAlignment="1">
      <alignment vertical="top" wrapText="1"/>
    </xf>
    <xf numFmtId="0" fontId="22" fillId="24" borderId="33" xfId="0" applyFont="1" applyFill="1" applyBorder="1" applyAlignment="1">
      <alignment horizontal="center" vertical="top" wrapText="1"/>
    </xf>
    <xf numFmtId="4" fontId="30" fillId="24" borderId="31" xfId="0" applyNumberFormat="1" applyFont="1" applyFill="1" applyBorder="1" applyAlignment="1">
      <alignment horizontal="center" vertical="top" wrapText="1"/>
    </xf>
    <xf numFmtId="49" fontId="22" fillId="24" borderId="34" xfId="0" applyNumberFormat="1" applyFont="1" applyFill="1" applyBorder="1" applyAlignment="1">
      <alignment horizontal="center" vertical="top" wrapText="1"/>
    </xf>
    <xf numFmtId="0" fontId="22" fillId="24" borderId="34" xfId="0" applyFont="1" applyFill="1" applyBorder="1" applyAlignment="1">
      <alignment vertical="top" wrapText="1"/>
    </xf>
    <xf numFmtId="0" fontId="22" fillId="24" borderId="35" xfId="0" applyFont="1" applyFill="1" applyBorder="1" applyAlignment="1">
      <alignment vertical="top" wrapText="1"/>
    </xf>
    <xf numFmtId="0" fontId="22" fillId="24" borderId="36" xfId="0" applyFont="1" applyFill="1" applyBorder="1" applyAlignment="1">
      <alignment horizontal="center" vertical="top" wrapText="1"/>
    </xf>
    <xf numFmtId="4" fontId="30" fillId="24" borderId="34" xfId="0" applyNumberFormat="1" applyFont="1" applyFill="1" applyBorder="1" applyAlignment="1">
      <alignment horizontal="center" vertical="top" wrapText="1"/>
    </xf>
    <xf numFmtId="0" fontId="22" fillId="29" borderId="36" xfId="0" applyFont="1" applyFill="1" applyBorder="1" applyAlignment="1">
      <alignment horizontal="center" vertical="top" wrapText="1"/>
    </xf>
    <xf numFmtId="4" fontId="30" fillId="28" borderId="34" xfId="0" applyNumberFormat="1" applyFont="1" applyFill="1" applyBorder="1" applyAlignment="1">
      <alignment horizontal="center" vertical="top" wrapText="1"/>
    </xf>
    <xf numFmtId="49" fontId="22" fillId="24" borderId="39" xfId="0" applyNumberFormat="1" applyFont="1" applyFill="1" applyBorder="1" applyAlignment="1">
      <alignment horizontal="center" vertical="top" wrapText="1"/>
    </xf>
    <xf numFmtId="0" fontId="22" fillId="24" borderId="39" xfId="0" applyFont="1" applyFill="1" applyBorder="1" applyAlignment="1">
      <alignment vertical="top" wrapText="1"/>
    </xf>
    <xf numFmtId="0" fontId="22" fillId="24" borderId="40" xfId="0" applyFont="1" applyFill="1" applyBorder="1" applyAlignment="1">
      <alignment vertical="top" wrapText="1"/>
    </xf>
    <xf numFmtId="0" fontId="22" fillId="24" borderId="41" xfId="0" applyFont="1" applyFill="1" applyBorder="1" applyAlignment="1">
      <alignment horizontal="center" vertical="top" wrapText="1"/>
    </xf>
    <xf numFmtId="4" fontId="30" fillId="24" borderId="39" xfId="0" applyNumberFormat="1" applyFont="1" applyFill="1" applyBorder="1" applyAlignment="1">
      <alignment horizontal="center" vertical="top" wrapText="1"/>
    </xf>
    <xf numFmtId="49" fontId="22" fillId="29" borderId="31" xfId="0" applyNumberFormat="1" applyFont="1" applyFill="1" applyBorder="1" applyAlignment="1">
      <alignment horizontal="center" vertical="top" wrapText="1"/>
    </xf>
    <xf numFmtId="0" fontId="22" fillId="29" borderId="31" xfId="0" applyFont="1" applyFill="1" applyBorder="1" applyAlignment="1">
      <alignment horizontal="left" vertical="top" wrapText="1"/>
    </xf>
    <xf numFmtId="0" fontId="22" fillId="29" borderId="32" xfId="0" applyFont="1" applyFill="1" applyBorder="1" applyAlignment="1">
      <alignment horizontal="left" vertical="top" wrapText="1"/>
    </xf>
    <xf numFmtId="0" fontId="22" fillId="29" borderId="33" xfId="0" applyFont="1" applyFill="1" applyBorder="1" applyAlignment="1">
      <alignment horizontal="center" vertical="top" wrapText="1"/>
    </xf>
    <xf numFmtId="4" fontId="30" fillId="29" borderId="31" xfId="0" applyNumberFormat="1" applyFont="1" applyFill="1" applyBorder="1" applyAlignment="1">
      <alignment horizontal="center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9" fillId="15" borderId="0" xfId="0" applyNumberFormat="1" applyFont="1" applyFill="1" applyAlignment="1">
      <alignment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49" fontId="22" fillId="15" borderId="34" xfId="0" applyNumberFormat="1" applyFont="1" applyFill="1" applyBorder="1" applyAlignment="1">
      <alignment horizontal="center" vertical="top" wrapText="1"/>
    </xf>
    <xf numFmtId="0" fontId="22" fillId="15" borderId="34" xfId="0" applyFont="1" applyFill="1" applyBorder="1" applyAlignment="1">
      <alignment vertical="top" wrapText="1"/>
    </xf>
    <xf numFmtId="0" fontId="22" fillId="15" borderId="35" xfId="0" applyFont="1" applyFill="1" applyBorder="1" applyAlignment="1">
      <alignment vertical="top" wrapText="1"/>
    </xf>
    <xf numFmtId="0" fontId="22" fillId="15" borderId="36" xfId="0" applyFont="1" applyFill="1" applyBorder="1" applyAlignment="1">
      <alignment horizontal="center" vertical="top" wrapText="1"/>
    </xf>
    <xf numFmtId="4" fontId="30" fillId="15" borderId="34" xfId="0" applyNumberFormat="1" applyFont="1" applyFill="1" applyBorder="1" applyAlignment="1">
      <alignment horizontal="center"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14" fontId="22" fillId="24" borderId="24" xfId="0" applyNumberFormat="1" applyFont="1" applyFill="1" applyBorder="1" applyAlignment="1">
      <alignment horizontal="center" vertical="top" wrapText="1"/>
    </xf>
    <xf numFmtId="49" fontId="7" fillId="8" borderId="25" xfId="0" applyNumberFormat="1" applyFont="1" applyFill="1" applyBorder="1" applyAlignment="1">
      <alignment horizontal="center" vertical="top" wrapText="1"/>
    </xf>
    <xf numFmtId="0" fontId="22" fillId="29" borderId="16" xfId="0" applyFont="1" applyFill="1" applyBorder="1" applyAlignment="1">
      <alignment horizontal="center" vertical="top" wrapText="1"/>
    </xf>
    <xf numFmtId="4" fontId="30" fillId="28" borderId="9" xfId="0" applyNumberFormat="1" applyFont="1" applyFill="1" applyBorder="1" applyAlignment="1">
      <alignment horizontal="center" vertical="top" wrapText="1"/>
    </xf>
    <xf numFmtId="4" fontId="30" fillId="29" borderId="22" xfId="0" applyNumberFormat="1" applyFont="1" applyFill="1" applyBorder="1" applyAlignment="1">
      <alignment horizontal="center" vertical="top" wrapText="1"/>
    </xf>
    <xf numFmtId="0" fontId="22" fillId="24" borderId="17" xfId="0" applyFont="1" applyFill="1" applyBorder="1" applyAlignment="1">
      <alignment horizontal="center" vertical="top" wrapText="1"/>
    </xf>
    <xf numFmtId="4" fontId="30" fillId="24" borderId="24" xfId="0" applyNumberFormat="1" applyFont="1" applyFill="1" applyBorder="1" applyAlignment="1">
      <alignment horizontal="center" vertical="top" wrapText="1"/>
    </xf>
    <xf numFmtId="4" fontId="30" fillId="24" borderId="10" xfId="0" applyNumberFormat="1" applyFont="1" applyFill="1" applyBorder="1" applyAlignment="1">
      <alignment horizontal="center" vertical="top" wrapText="1"/>
    </xf>
    <xf numFmtId="49" fontId="22" fillId="24" borderId="18" xfId="0" applyNumberFormat="1" applyFont="1" applyFill="1" applyBorder="1" applyAlignment="1">
      <alignment horizontal="center" vertical="top" wrapText="1"/>
    </xf>
    <xf numFmtId="0" fontId="22" fillId="24" borderId="18" xfId="0" applyFont="1" applyFill="1" applyBorder="1" applyAlignment="1">
      <alignment vertical="top" wrapText="1"/>
    </xf>
    <xf numFmtId="0" fontId="22" fillId="24" borderId="18" xfId="0" applyFont="1" applyFill="1" applyBorder="1" applyAlignment="1">
      <alignment horizontal="center" vertical="top" wrapText="1"/>
    </xf>
    <xf numFmtId="14" fontId="22" fillId="16" borderId="24" xfId="0" applyNumberFormat="1" applyFont="1" applyFill="1" applyBorder="1" applyAlignment="1">
      <alignment horizontal="center" vertical="top" wrapText="1"/>
    </xf>
    <xf numFmtId="4" fontId="30" fillId="25" borderId="10" xfId="0" applyNumberFormat="1" applyFont="1" applyFill="1" applyBorder="1" applyAlignment="1">
      <alignment horizontal="center" vertical="top" wrapText="1"/>
    </xf>
    <xf numFmtId="4" fontId="30" fillId="16" borderId="24" xfId="0" applyNumberFormat="1" applyFont="1" applyFill="1" applyBorder="1" applyAlignment="1">
      <alignment horizontal="center" vertical="top" wrapText="1"/>
    </xf>
    <xf numFmtId="4" fontId="22" fillId="16" borderId="23" xfId="0" applyNumberFormat="1" applyFont="1" applyFill="1" applyBorder="1" applyAlignment="1">
      <alignment horizontal="center" vertical="top" wrapText="1"/>
    </xf>
    <xf numFmtId="0" fontId="22" fillId="24" borderId="39" xfId="0" applyFont="1" applyFill="1" applyBorder="1" applyAlignment="1">
      <alignment horizontal="left" vertical="top" wrapText="1"/>
    </xf>
    <xf numFmtId="0" fontId="22" fillId="24" borderId="40" xfId="0" applyFont="1" applyFill="1" applyBorder="1" applyAlignment="1">
      <alignment horizontal="left" vertical="top" wrapText="1"/>
    </xf>
    <xf numFmtId="0" fontId="22" fillId="29" borderId="19" xfId="0" applyFont="1" applyFill="1" applyBorder="1" applyAlignment="1">
      <alignment vertical="top" wrapText="1"/>
    </xf>
    <xf numFmtId="14" fontId="22" fillId="29" borderId="24" xfId="0" applyNumberFormat="1" applyFont="1" applyFill="1" applyBorder="1" applyAlignment="1">
      <alignment horizontal="center" vertical="top" wrapText="1"/>
    </xf>
    <xf numFmtId="0" fontId="22" fillId="29" borderId="24" xfId="0" applyFont="1" applyFill="1" applyBorder="1" applyAlignment="1">
      <alignment horizontal="center" vertical="top" wrapText="1"/>
    </xf>
    <xf numFmtId="4" fontId="30" fillId="15" borderId="24" xfId="0" applyNumberFormat="1" applyFont="1" applyFill="1" applyBorder="1" applyAlignment="1">
      <alignment horizontal="center" vertical="top" wrapText="1"/>
    </xf>
    <xf numFmtId="4" fontId="30" fillId="29" borderId="10" xfId="0" applyNumberFormat="1" applyFont="1" applyFill="1" applyBorder="1" applyAlignment="1">
      <alignment horizontal="center" vertical="top" wrapText="1"/>
    </xf>
    <xf numFmtId="0" fontId="22" fillId="29" borderId="31" xfId="0" applyFont="1" applyFill="1" applyBorder="1" applyAlignment="1">
      <alignment vertical="top" wrapText="1"/>
    </xf>
    <xf numFmtId="0" fontId="22" fillId="29" borderId="32" xfId="0" applyFont="1" applyFill="1" applyBorder="1" applyAlignment="1">
      <alignment vertical="top" wrapText="1"/>
    </xf>
    <xf numFmtId="4" fontId="30" fillId="16" borderId="33" xfId="0" applyNumberFormat="1" applyFont="1" applyFill="1" applyBorder="1" applyAlignment="1">
      <alignment horizontal="center" vertical="top" wrapText="1"/>
    </xf>
    <xf numFmtId="4" fontId="30" fillId="16" borderId="31" xfId="0" applyNumberFormat="1" applyFont="1" applyFill="1" applyBorder="1" applyAlignment="1">
      <alignment horizontal="center" vertical="top" wrapText="1"/>
    </xf>
    <xf numFmtId="4" fontId="30" fillId="25" borderId="31" xfId="0" applyNumberFormat="1" applyFont="1" applyFill="1" applyBorder="1" applyAlignment="1">
      <alignment horizontal="center" vertical="top" wrapText="1"/>
    </xf>
    <xf numFmtId="49" fontId="22" fillId="16" borderId="10" xfId="0" applyNumberFormat="1" applyFont="1" applyFill="1" applyBorder="1" applyAlignment="1">
      <alignment horizontal="center" vertical="top" wrapText="1"/>
    </xf>
    <xf numFmtId="0" fontId="22" fillId="16" borderId="10" xfId="0" applyFont="1" applyFill="1" applyBorder="1" applyAlignment="1">
      <alignment vertical="top" wrapText="1"/>
    </xf>
    <xf numFmtId="0" fontId="22" fillId="16" borderId="19" xfId="0" applyFont="1" applyFill="1" applyBorder="1" applyAlignment="1">
      <alignment vertical="top" wrapText="1"/>
    </xf>
    <xf numFmtId="49" fontId="22" fillId="16" borderId="39" xfId="0" applyNumberFormat="1" applyFont="1" applyFill="1" applyBorder="1" applyAlignment="1">
      <alignment horizontal="center" vertical="top" wrapText="1"/>
    </xf>
    <xf numFmtId="0" fontId="22" fillId="16" borderId="39" xfId="0" applyFont="1" applyFill="1" applyBorder="1" applyAlignment="1">
      <alignment horizontal="left" vertical="top" wrapText="1"/>
    </xf>
    <xf numFmtId="0" fontId="22" fillId="16" borderId="40" xfId="0" applyFont="1" applyFill="1" applyBorder="1" applyAlignment="1">
      <alignment horizontal="left" vertical="top" wrapText="1"/>
    </xf>
    <xf numFmtId="0" fontId="22" fillId="16" borderId="41" xfId="0" applyFont="1" applyFill="1" applyBorder="1" applyAlignment="1">
      <alignment horizontal="center" vertical="top" wrapText="1"/>
    </xf>
    <xf numFmtId="4" fontId="30" fillId="25" borderId="39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14" fontId="22" fillId="29" borderId="18" xfId="0" applyNumberFormat="1" applyFont="1" applyFill="1" applyBorder="1" applyAlignment="1">
      <alignment horizontal="center" vertical="top" wrapText="1"/>
    </xf>
    <xf numFmtId="14" fontId="22" fillId="29" borderId="22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vertical="top" wrapText="1"/>
    </xf>
    <xf numFmtId="49" fontId="22" fillId="15" borderId="45" xfId="0" applyNumberFormat="1" applyFont="1" applyFill="1" applyBorder="1" applyAlignment="1">
      <alignment horizontal="center" vertical="top" wrapText="1"/>
    </xf>
    <xf numFmtId="0" fontId="22" fillId="15" borderId="45" xfId="0" applyFont="1" applyFill="1" applyBorder="1" applyAlignment="1">
      <alignment vertical="top" wrapText="1"/>
    </xf>
    <xf numFmtId="0" fontId="22" fillId="15" borderId="46" xfId="0" applyFont="1" applyFill="1" applyBorder="1" applyAlignment="1">
      <alignment vertical="top" wrapText="1"/>
    </xf>
    <xf numFmtId="14" fontId="22" fillId="15" borderId="24" xfId="0" applyNumberFormat="1" applyFont="1" applyFill="1" applyBorder="1" applyAlignment="1">
      <alignment horizontal="center" vertical="top" wrapText="1"/>
    </xf>
    <xf numFmtId="0" fontId="22" fillId="15" borderId="47" xfId="0" applyFont="1" applyFill="1" applyBorder="1" applyAlignment="1">
      <alignment horizontal="center" vertical="top" wrapText="1"/>
    </xf>
    <xf numFmtId="4" fontId="30" fillId="15" borderId="45" xfId="0" applyNumberFormat="1" applyFont="1" applyFill="1" applyBorder="1" applyAlignment="1">
      <alignment horizontal="center" vertical="top" wrapText="1"/>
    </xf>
    <xf numFmtId="4" fontId="22" fillId="16" borderId="24" xfId="0" applyNumberFormat="1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22" fillId="16" borderId="9" xfId="0" applyNumberFormat="1" applyFont="1" applyFill="1" applyBorder="1" applyAlignment="1">
      <alignment horizontal="center" vertical="top" wrapText="1"/>
    </xf>
    <xf numFmtId="0" fontId="22" fillId="16" borderId="9" xfId="0" applyFont="1" applyFill="1" applyBorder="1" applyAlignment="1">
      <alignment vertical="top" wrapText="1"/>
    </xf>
    <xf numFmtId="4" fontId="30" fillId="16" borderId="22" xfId="0" applyNumberFormat="1" applyFont="1" applyFill="1" applyBorder="1" applyAlignment="1">
      <alignment horizontal="center" vertical="top" wrapText="1"/>
    </xf>
    <xf numFmtId="49" fontId="22" fillId="16" borderId="18" xfId="0" applyNumberFormat="1" applyFont="1" applyFill="1" applyBorder="1" applyAlignment="1">
      <alignment horizontal="center" vertical="top" wrapText="1"/>
    </xf>
    <xf numFmtId="0" fontId="22" fillId="16" borderId="18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22" fillId="29" borderId="25" xfId="0" applyFont="1" applyFill="1" applyBorder="1" applyAlignment="1">
      <alignment vertical="top" wrapText="1"/>
    </xf>
    <xf numFmtId="4" fontId="30" fillId="25" borderId="9" xfId="0" applyNumberFormat="1" applyFont="1" applyFill="1" applyBorder="1" applyAlignment="1">
      <alignment horizontal="center" vertical="top" wrapText="1"/>
    </xf>
    <xf numFmtId="4" fontId="22" fillId="16" borderId="22" xfId="0" applyNumberFormat="1" applyFont="1" applyFill="1" applyBorder="1" applyAlignment="1">
      <alignment horizontal="left" vertical="top" wrapText="1"/>
    </xf>
    <xf numFmtId="49" fontId="22" fillId="15" borderId="10" xfId="0" applyNumberFormat="1" applyFont="1" applyFill="1" applyBorder="1" applyAlignment="1">
      <alignment horizontal="center" vertical="top" wrapText="1"/>
    </xf>
    <xf numFmtId="0" fontId="22" fillId="15" borderId="10" xfId="0" applyFont="1" applyFill="1" applyBorder="1" applyAlignment="1">
      <alignment vertical="top" wrapText="1"/>
    </xf>
    <xf numFmtId="0" fontId="22" fillId="15" borderId="17" xfId="0" applyFont="1" applyFill="1" applyBorder="1" applyAlignment="1">
      <alignment horizontal="center" vertical="top" wrapText="1"/>
    </xf>
    <xf numFmtId="4" fontId="30" fillId="15" borderId="10" xfId="0" applyNumberFormat="1" applyFont="1" applyFill="1" applyBorder="1" applyAlignment="1">
      <alignment horizontal="center" vertical="top" wrapText="1"/>
    </xf>
    <xf numFmtId="49" fontId="22" fillId="15" borderId="18" xfId="0" applyNumberFormat="1" applyFont="1" applyFill="1" applyBorder="1" applyAlignment="1">
      <alignment horizontal="center" vertical="top" wrapText="1"/>
    </xf>
    <xf numFmtId="0" fontId="22" fillId="29" borderId="18" xfId="0" applyFont="1" applyFill="1" applyBorder="1" applyAlignment="1">
      <alignment vertical="top" wrapText="1"/>
    </xf>
    <xf numFmtId="0" fontId="33" fillId="15" borderId="18" xfId="0" applyFont="1" applyFill="1" applyBorder="1" applyAlignment="1">
      <alignment vertical="top" wrapText="1"/>
    </xf>
    <xf numFmtId="0" fontId="34" fillId="0" borderId="11" xfId="0" applyFont="1" applyBorder="1" applyAlignment="1">
      <alignment horizontal="center" vertical="top"/>
    </xf>
    <xf numFmtId="49" fontId="35" fillId="15" borderId="11" xfId="0" applyNumberFormat="1" applyFont="1" applyFill="1" applyBorder="1" applyAlignment="1">
      <alignment vertical="top" wrapText="1"/>
    </xf>
    <xf numFmtId="0" fontId="35" fillId="15" borderId="11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0" fillId="0" borderId="0" xfId="0" applyFont="1" applyAlignment="1"/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0" fillId="0" borderId="0" xfId="0" applyFont="1" applyAlignment="1"/>
    <xf numFmtId="0" fontId="22" fillId="15" borderId="18" xfId="0" applyFont="1" applyFill="1" applyBorder="1" applyAlignment="1">
      <alignment vertical="top" wrapText="1"/>
    </xf>
    <xf numFmtId="4" fontId="30" fillId="15" borderId="39" xfId="0" applyNumberFormat="1" applyFont="1" applyFill="1" applyBorder="1" applyAlignment="1">
      <alignment horizontal="center" vertical="top" wrapText="1"/>
    </xf>
    <xf numFmtId="4" fontId="30" fillId="15" borderId="48" xfId="0" applyNumberFormat="1" applyFont="1" applyFill="1" applyBorder="1" applyAlignment="1">
      <alignment horizontal="center" vertical="top" wrapText="1"/>
    </xf>
    <xf numFmtId="14" fontId="22" fillId="24" borderId="24" xfId="0" applyNumberFormat="1" applyFont="1" applyFill="1" applyBorder="1" applyAlignment="1">
      <alignment horizontal="center" vertical="top" wrapText="1"/>
    </xf>
    <xf numFmtId="49" fontId="22" fillId="15" borderId="39" xfId="0" applyNumberFormat="1" applyFont="1" applyFill="1" applyBorder="1" applyAlignment="1">
      <alignment horizontal="center" vertical="top" wrapText="1"/>
    </xf>
    <xf numFmtId="49" fontId="7" fillId="11" borderId="25" xfId="0" applyNumberFormat="1" applyFont="1" applyFill="1" applyBorder="1" applyAlignment="1">
      <alignment horizontal="center" vertical="top" wrapText="1"/>
    </xf>
    <xf numFmtId="0" fontId="22" fillId="29" borderId="49" xfId="0" applyFont="1" applyFill="1" applyBorder="1" applyAlignment="1">
      <alignment vertical="top" wrapText="1"/>
    </xf>
    <xf numFmtId="49" fontId="22" fillId="29" borderId="18" xfId="0" applyNumberFormat="1" applyFont="1" applyFill="1" applyBorder="1" applyAlignment="1">
      <alignment horizontal="center" vertical="top" wrapText="1"/>
    </xf>
    <xf numFmtId="4" fontId="30" fillId="16" borderId="19" xfId="0" applyNumberFormat="1" applyFont="1" applyFill="1" applyBorder="1" applyAlignment="1">
      <alignment horizontal="center" vertical="top" wrapText="1"/>
    </xf>
    <xf numFmtId="0" fontId="22" fillId="27" borderId="16" xfId="0" applyFont="1" applyFill="1" applyBorder="1" applyAlignment="1">
      <alignment horizontal="center" vertical="top" wrapText="1"/>
    </xf>
    <xf numFmtId="4" fontId="30" fillId="27" borderId="9" xfId="0" applyNumberFormat="1" applyFont="1" applyFill="1" applyBorder="1" applyAlignment="1">
      <alignment horizontal="center" vertical="top" wrapText="1"/>
    </xf>
    <xf numFmtId="4" fontId="30" fillId="27" borderId="22" xfId="0" applyNumberFormat="1" applyFont="1" applyFill="1" applyBorder="1" applyAlignment="1">
      <alignment horizontal="center" vertical="top" wrapText="1"/>
    </xf>
    <xf numFmtId="4" fontId="22" fillId="24" borderId="24" xfId="0" applyNumberFormat="1" applyFont="1" applyFill="1" applyBorder="1" applyAlignment="1">
      <alignment horizontal="left" vertical="top" wrapText="1"/>
    </xf>
    <xf numFmtId="0" fontId="22" fillId="24" borderId="18" xfId="0" applyFont="1" applyFill="1" applyBorder="1" applyAlignment="1">
      <alignment horizontal="left" vertical="top" wrapText="1"/>
    </xf>
    <xf numFmtId="49" fontId="22" fillId="24" borderId="22" xfId="0" applyNumberFormat="1" applyFont="1" applyFill="1" applyBorder="1" applyAlignment="1">
      <alignment horizontal="center" vertical="top" wrapText="1"/>
    </xf>
    <xf numFmtId="0" fontId="22" fillId="24" borderId="22" xfId="0" applyFont="1" applyFill="1" applyBorder="1" applyAlignment="1">
      <alignment horizontal="left" vertical="top" wrapText="1"/>
    </xf>
    <xf numFmtId="0" fontId="22" fillId="24" borderId="22" xfId="0" applyFont="1" applyFill="1" applyBorder="1" applyAlignment="1">
      <alignment horizontal="center" vertical="top" wrapText="1"/>
    </xf>
    <xf numFmtId="4" fontId="30" fillId="24" borderId="22" xfId="0" applyNumberFormat="1" applyFont="1" applyFill="1" applyBorder="1" applyAlignment="1">
      <alignment horizontal="center" vertical="top" wrapText="1"/>
    </xf>
    <xf numFmtId="49" fontId="22" fillId="24" borderId="10" xfId="0" applyNumberFormat="1" applyFont="1" applyFill="1" applyBorder="1" applyAlignment="1">
      <alignment horizontal="center" vertical="top" wrapText="1"/>
    </xf>
    <xf numFmtId="0" fontId="22" fillId="24" borderId="10" xfId="0" applyFont="1" applyFill="1" applyBorder="1" applyAlignment="1">
      <alignment vertical="top" wrapText="1"/>
    </xf>
    <xf numFmtId="0" fontId="22" fillId="24" borderId="19" xfId="0" applyFont="1" applyFill="1" applyBorder="1" applyAlignment="1">
      <alignment vertical="top" wrapText="1"/>
    </xf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4" fontId="22" fillId="24" borderId="24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24" xfId="0" applyFont="1" applyFill="1" applyBorder="1" applyAlignment="1">
      <alignment vertical="top" wrapText="1"/>
    </xf>
    <xf numFmtId="4" fontId="33" fillId="24" borderId="18" xfId="0" applyNumberFormat="1" applyFont="1" applyFill="1" applyBorder="1" applyAlignment="1">
      <alignment horizontal="left"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5" borderId="8" xfId="0" applyNumberFormat="1" applyFont="1" applyFill="1" applyBorder="1" applyAlignment="1">
      <alignment horizontal="center" vertical="top" wrapText="1"/>
    </xf>
    <xf numFmtId="49" fontId="1" fillId="8" borderId="1" xfId="0" applyNumberFormat="1" applyFont="1" applyFill="1" applyBorder="1" applyAlignment="1">
      <alignment horizontal="center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left" vertical="top" wrapText="1"/>
    </xf>
    <xf numFmtId="49" fontId="1" fillId="10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49" fontId="26" fillId="15" borderId="11" xfId="0" applyNumberFormat="1" applyFont="1" applyFill="1" applyBorder="1" applyAlignment="1">
      <alignment horizontal="center" vertical="top" wrapText="1"/>
    </xf>
    <xf numFmtId="49" fontId="26" fillId="15" borderId="0" xfId="0" applyNumberFormat="1" applyFont="1" applyFill="1" applyAlignment="1">
      <alignment horizontal="right" vertical="top" wrapText="1"/>
    </xf>
    <xf numFmtId="4" fontId="22" fillId="27" borderId="22" xfId="0" applyNumberFormat="1" applyFont="1" applyFill="1" applyBorder="1" applyAlignment="1">
      <alignment horizontal="center" vertical="top" wrapText="1"/>
    </xf>
    <xf numFmtId="4" fontId="22" fillId="27" borderId="23" xfId="0" applyNumberFormat="1" applyFont="1" applyFill="1" applyBorder="1" applyAlignment="1">
      <alignment horizontal="center" vertical="top" wrapText="1"/>
    </xf>
    <xf numFmtId="4" fontId="22" fillId="27" borderId="22" xfId="0" applyNumberFormat="1" applyFont="1" applyFill="1" applyBorder="1" applyAlignment="1">
      <alignment horizontal="left" vertical="top" wrapText="1"/>
    </xf>
    <xf numFmtId="4" fontId="22" fillId="27" borderId="23" xfId="0" applyNumberFormat="1" applyFont="1" applyFill="1" applyBorder="1" applyAlignment="1">
      <alignment horizontal="left" vertical="top" wrapText="1"/>
    </xf>
    <xf numFmtId="4" fontId="27" fillId="15" borderId="16" xfId="0" applyNumberFormat="1" applyFont="1" applyFill="1" applyBorder="1" applyAlignment="1">
      <alignment horizontal="center" vertical="top" wrapText="1"/>
    </xf>
    <xf numFmtId="4" fontId="27" fillId="15" borderId="17" xfId="0" applyNumberFormat="1" applyFont="1" applyFill="1" applyBorder="1"/>
    <xf numFmtId="0" fontId="22" fillId="27" borderId="25" xfId="0" applyFont="1" applyFill="1" applyBorder="1" applyAlignment="1">
      <alignment horizontal="left" vertical="top" wrapText="1"/>
    </xf>
    <xf numFmtId="0" fontId="22" fillId="15" borderId="12" xfId="0" applyFont="1" applyFill="1" applyBorder="1"/>
    <xf numFmtId="14" fontId="22" fillId="27" borderId="22" xfId="0" applyNumberFormat="1" applyFont="1" applyFill="1" applyBorder="1" applyAlignment="1">
      <alignment horizontal="center" vertical="top" wrapText="1"/>
    </xf>
    <xf numFmtId="14" fontId="22" fillId="27" borderId="23" xfId="0" applyNumberFormat="1" applyFont="1" applyFill="1" applyBorder="1" applyAlignment="1">
      <alignment horizontal="center" vertical="top" wrapText="1"/>
    </xf>
    <xf numFmtId="0" fontId="22" fillId="26" borderId="18" xfId="0" applyFont="1" applyFill="1" applyBorder="1" applyAlignment="1">
      <alignment horizontal="center" vertical="top" wrapText="1"/>
    </xf>
    <xf numFmtId="0" fontId="22" fillId="15" borderId="18" xfId="0" applyFont="1" applyFill="1" applyBorder="1"/>
    <xf numFmtId="49" fontId="27" fillId="15" borderId="1" xfId="0" applyNumberFormat="1" applyFont="1" applyFill="1" applyBorder="1" applyAlignment="1">
      <alignment horizontal="center" vertical="top" wrapText="1"/>
    </xf>
    <xf numFmtId="0" fontId="27" fillId="15" borderId="5" xfId="0" applyFont="1" applyFill="1" applyBorder="1"/>
    <xf numFmtId="0" fontId="29" fillId="15" borderId="1" xfId="0" applyFont="1" applyFill="1" applyBorder="1" applyAlignment="1">
      <alignment horizontal="center" vertical="top" wrapText="1"/>
    </xf>
    <xf numFmtId="0" fontId="29" fillId="15" borderId="5" xfId="0" applyFont="1" applyFill="1" applyBorder="1"/>
    <xf numFmtId="0" fontId="27" fillId="15" borderId="25" xfId="0" applyFont="1" applyFill="1" applyBorder="1" applyAlignment="1">
      <alignment horizontal="center" vertical="top" wrapText="1"/>
    </xf>
    <xf numFmtId="0" fontId="27" fillId="15" borderId="19" xfId="0" applyFont="1" applyFill="1" applyBorder="1"/>
    <xf numFmtId="0" fontId="22" fillId="26" borderId="42" xfId="0" applyFont="1" applyFill="1" applyBorder="1" applyAlignment="1">
      <alignment horizontal="left" vertical="top" wrapText="1"/>
    </xf>
    <xf numFmtId="0" fontId="0" fillId="0" borderId="43" xfId="0" applyFont="1" applyBorder="1" applyAlignment="1"/>
    <xf numFmtId="0" fontId="0" fillId="0" borderId="44" xfId="0" applyFont="1" applyBorder="1" applyAlignment="1"/>
    <xf numFmtId="0" fontId="27" fillId="15" borderId="26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9" borderId="16" xfId="0" applyFont="1" applyFill="1" applyBorder="1" applyAlignment="1">
      <alignment horizontal="left" vertical="top" wrapText="1"/>
    </xf>
    <xf numFmtId="0" fontId="2" fillId="0" borderId="20" xfId="0" applyFont="1" applyBorder="1"/>
    <xf numFmtId="0" fontId="27" fillId="15" borderId="18" xfId="0" applyFont="1" applyFill="1" applyBorder="1" applyAlignment="1">
      <alignment horizontal="center" vertical="top" wrapText="1"/>
    </xf>
    <xf numFmtId="0" fontId="27" fillId="15" borderId="18" xfId="0" applyFont="1" applyFill="1" applyBorder="1"/>
    <xf numFmtId="0" fontId="27" fillId="15" borderId="9" xfId="0" applyFont="1" applyFill="1" applyBorder="1" applyAlignment="1">
      <alignment horizontal="center" vertical="top" wrapText="1"/>
    </xf>
    <xf numFmtId="0" fontId="27" fillId="15" borderId="10" xfId="0" applyFont="1" applyFill="1" applyBorder="1" applyAlignment="1">
      <alignment horizontal="center" vertical="top" wrapText="1"/>
    </xf>
    <xf numFmtId="4" fontId="22" fillId="26" borderId="22" xfId="0" applyNumberFormat="1" applyFont="1" applyFill="1" applyBorder="1" applyAlignment="1">
      <alignment horizontal="center" vertical="top" wrapText="1"/>
    </xf>
    <xf numFmtId="4" fontId="22" fillId="26" borderId="23" xfId="0" applyNumberFormat="1" applyFont="1" applyFill="1" applyBorder="1" applyAlignment="1">
      <alignment horizontal="center" vertical="top" wrapText="1"/>
    </xf>
    <xf numFmtId="4" fontId="22" fillId="26" borderId="22" xfId="0" applyNumberFormat="1" applyFont="1" applyFill="1" applyBorder="1" applyAlignment="1">
      <alignment horizontal="left" vertical="top" wrapText="1"/>
    </xf>
    <xf numFmtId="4" fontId="22" fillId="26" borderId="23" xfId="0" applyNumberFormat="1" applyFont="1" applyFill="1" applyBorder="1" applyAlignment="1">
      <alignment horizontal="left" vertical="top" wrapText="1"/>
    </xf>
    <xf numFmtId="0" fontId="27" fillId="15" borderId="29" xfId="0" applyFont="1" applyFill="1" applyBorder="1" applyAlignment="1">
      <alignment horizontal="center" vertical="top" wrapText="1"/>
    </xf>
    <xf numFmtId="49" fontId="22" fillId="27" borderId="1" xfId="0" applyNumberFormat="1" applyFont="1" applyFill="1" applyBorder="1" applyAlignment="1">
      <alignment horizontal="center" vertical="top" wrapText="1"/>
    </xf>
    <xf numFmtId="0" fontId="22" fillId="15" borderId="7" xfId="0" applyFont="1" applyFill="1" applyBorder="1"/>
    <xf numFmtId="0" fontId="22" fillId="15" borderId="8" xfId="0" applyFont="1" applyFill="1" applyBorder="1"/>
    <xf numFmtId="0" fontId="22" fillId="27" borderId="1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top" wrapText="1"/>
    </xf>
    <xf numFmtId="49" fontId="22" fillId="26" borderId="1" xfId="0" applyNumberFormat="1" applyFont="1" applyFill="1" applyBorder="1" applyAlignment="1">
      <alignment horizontal="center" vertical="top" wrapText="1"/>
    </xf>
    <xf numFmtId="0" fontId="22" fillId="26" borderId="9" xfId="0" applyFont="1" applyFill="1" applyBorder="1" applyAlignment="1">
      <alignment horizontal="left" vertical="top" wrapText="1"/>
    </xf>
    <xf numFmtId="0" fontId="0" fillId="0" borderId="8" xfId="0" applyFont="1" applyBorder="1" applyAlignment="1"/>
    <xf numFmtId="0" fontId="0" fillId="0" borderId="10" xfId="0" applyFont="1" applyBorder="1" applyAlignment="1"/>
    <xf numFmtId="49" fontId="7" fillId="0" borderId="1" xfId="0" applyNumberFormat="1" applyFont="1" applyBorder="1" applyAlignment="1">
      <alignment horizontal="center" vertical="top" wrapText="1"/>
    </xf>
    <xf numFmtId="0" fontId="22" fillId="26" borderId="26" xfId="0" applyFont="1" applyFill="1" applyBorder="1" applyAlignment="1">
      <alignment horizontal="center" vertical="top" wrapText="1"/>
    </xf>
    <xf numFmtId="0" fontId="22" fillId="15" borderId="26" xfId="0" applyFont="1" applyFill="1" applyBorder="1"/>
    <xf numFmtId="0" fontId="7" fillId="5" borderId="16" xfId="0" applyFont="1" applyFill="1" applyBorder="1" applyAlignment="1">
      <alignment horizontal="left"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49" fontId="22" fillId="29" borderId="37" xfId="0" applyNumberFormat="1" applyFont="1" applyFill="1" applyBorder="1" applyAlignment="1">
      <alignment horizontal="center" vertical="top" wrapText="1"/>
    </xf>
    <xf numFmtId="0" fontId="22" fillId="29" borderId="37" xfId="0" applyFont="1" applyFill="1" applyBorder="1" applyAlignment="1">
      <alignment vertical="top" wrapText="1"/>
    </xf>
    <xf numFmtId="0" fontId="22" fillId="29" borderId="38" xfId="0" applyFont="1" applyFill="1" applyBorder="1" applyAlignment="1">
      <alignment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0" fontId="22" fillId="15" borderId="22" xfId="0" applyFont="1" applyFill="1" applyBorder="1"/>
    <xf numFmtId="0" fontId="7" fillId="11" borderId="16" xfId="0" applyFont="1" applyFill="1" applyBorder="1" applyAlignment="1">
      <alignment vertical="top" wrapText="1"/>
    </xf>
    <xf numFmtId="4" fontId="22" fillId="29" borderId="22" xfId="0" applyNumberFormat="1" applyFont="1" applyFill="1" applyBorder="1" applyAlignment="1">
      <alignment horizontal="left" vertical="top" wrapText="1"/>
    </xf>
    <xf numFmtId="4" fontId="22" fillId="29" borderId="23" xfId="0" applyNumberFormat="1" applyFont="1" applyFill="1" applyBorder="1" applyAlignment="1">
      <alignment horizontal="left" vertical="top" wrapText="1"/>
    </xf>
    <xf numFmtId="4" fontId="22" fillId="29" borderId="22" xfId="0" applyNumberFormat="1" applyFont="1" applyFill="1" applyBorder="1" applyAlignment="1">
      <alignment horizontal="center" vertical="top" wrapText="1"/>
    </xf>
    <xf numFmtId="4" fontId="22" fillId="29" borderId="23" xfId="0" applyNumberFormat="1" applyFont="1" applyFill="1" applyBorder="1" applyAlignment="1">
      <alignment horizontal="center" vertical="top" wrapText="1"/>
    </xf>
    <xf numFmtId="14" fontId="22" fillId="29" borderId="22" xfId="0" applyNumberFormat="1" applyFont="1" applyFill="1" applyBorder="1" applyAlignment="1">
      <alignment horizontal="center" vertical="top" wrapText="1"/>
    </xf>
    <xf numFmtId="14" fontId="22" fillId="29" borderId="23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22" fillId="24" borderId="8" xfId="0" applyNumberFormat="1" applyFont="1" applyFill="1" applyBorder="1" applyAlignment="1">
      <alignment horizontal="center" vertical="top" wrapText="1"/>
    </xf>
    <xf numFmtId="0" fontId="22" fillId="15" borderId="5" xfId="0" applyFont="1" applyFill="1" applyBorder="1"/>
    <xf numFmtId="0" fontId="22" fillId="24" borderId="8" xfId="0" applyFont="1" applyFill="1" applyBorder="1" applyAlignment="1">
      <alignment vertical="top" wrapText="1"/>
    </xf>
    <xf numFmtId="0" fontId="22" fillId="24" borderId="12" xfId="0" applyFont="1" applyFill="1" applyBorder="1" applyAlignment="1">
      <alignment vertical="top" wrapText="1"/>
    </xf>
    <xf numFmtId="0" fontId="22" fillId="15" borderId="19" xfId="0" applyFont="1" applyFill="1" applyBorder="1"/>
    <xf numFmtId="14" fontId="22" fillId="24" borderId="24" xfId="0" applyNumberFormat="1" applyFont="1" applyFill="1" applyBorder="1" applyAlignment="1">
      <alignment horizontal="center" vertical="top" wrapText="1"/>
    </xf>
    <xf numFmtId="0" fontId="34" fillId="0" borderId="11" xfId="0" applyFont="1" applyBorder="1" applyAlignment="1">
      <alignment vertical="top" wrapText="1"/>
    </xf>
    <xf numFmtId="0" fontId="25" fillId="0" borderId="11" xfId="0" applyFont="1" applyBorder="1" applyAlignment="1">
      <alignment horizontal="left"/>
    </xf>
    <xf numFmtId="0" fontId="7" fillId="8" borderId="16" xfId="0" applyFont="1" applyFill="1" applyBorder="1" applyAlignment="1">
      <alignment vertical="top" wrapText="1"/>
    </xf>
    <xf numFmtId="0" fontId="2" fillId="0" borderId="17" xfId="0" applyFont="1" applyBorder="1"/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14" fontId="22" fillId="24" borderId="23" xfId="0" applyNumberFormat="1" applyFont="1" applyFill="1" applyBorder="1" applyAlignment="1">
      <alignment horizontal="center" vertical="top" wrapText="1"/>
    </xf>
    <xf numFmtId="4" fontId="22" fillId="24" borderId="23" xfId="0" applyNumberFormat="1" applyFont="1" applyFill="1" applyBorder="1" applyAlignment="1">
      <alignment horizontal="center" vertical="top" wrapText="1"/>
    </xf>
    <xf numFmtId="4" fontId="22" fillId="24" borderId="24" xfId="0" applyNumberFormat="1" applyFont="1" applyFill="1" applyBorder="1" applyAlignment="1">
      <alignment horizontal="center" vertical="top" wrapText="1"/>
    </xf>
    <xf numFmtId="0" fontId="32" fillId="0" borderId="11" xfId="0" applyFont="1" applyBorder="1" applyAlignment="1">
      <alignment vertical="top" wrapText="1"/>
    </xf>
    <xf numFmtId="0" fontId="32" fillId="0" borderId="50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" fillId="15" borderId="5" xfId="0" applyFont="1" applyFill="1" applyBorder="1"/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" fillId="0" borderId="1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center" wrapText="1"/>
    </xf>
    <xf numFmtId="49" fontId="12" fillId="23" borderId="1" xfId="0" applyNumberFormat="1" applyFont="1" applyFill="1" applyBorder="1" applyAlignment="1">
      <alignment horizontal="center" vertical="top" wrapText="1"/>
    </xf>
    <xf numFmtId="0" fontId="12" fillId="8" borderId="16" xfId="0" applyFont="1" applyFill="1" applyBorder="1" applyAlignment="1">
      <alignment vertical="top" wrapText="1"/>
    </xf>
    <xf numFmtId="0" fontId="2" fillId="15" borderId="7" xfId="0" applyFont="1" applyFill="1" applyBorder="1"/>
    <xf numFmtId="49" fontId="0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CC"/>
      <color rgb="FF00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6"/>
  <sheetViews>
    <sheetView view="pageBreakPreview" zoomScaleNormal="100" zoomScaleSheetLayoutView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E45" sqref="E45"/>
    </sheetView>
  </sheetViews>
  <sheetFormatPr defaultColWidth="14.42578125" defaultRowHeight="15" customHeight="1"/>
  <cols>
    <col min="1" max="1" width="9.140625" customWidth="1"/>
    <col min="2" max="2" width="29.42578125" customWidth="1"/>
    <col min="3" max="3" width="24.28515625" customWidth="1"/>
    <col min="4" max="8" width="12.42578125" customWidth="1"/>
    <col min="9" max="9" width="14.140625" customWidth="1"/>
    <col min="10" max="10" width="10.5703125" customWidth="1"/>
    <col min="11" max="11" width="6.85546875" customWidth="1"/>
    <col min="12" max="12" width="17.28515625" customWidth="1"/>
    <col min="13" max="14" width="9.140625" customWidth="1"/>
    <col min="15" max="26" width="8" customWidth="1"/>
  </cols>
  <sheetData>
    <row r="1" spans="1:26" ht="12" customHeight="1">
      <c r="A1" s="351" t="s">
        <v>0</v>
      </c>
      <c r="B1" s="353" t="s">
        <v>1</v>
      </c>
      <c r="C1" s="353" t="s">
        <v>254</v>
      </c>
      <c r="D1" s="354" t="s">
        <v>2</v>
      </c>
      <c r="E1" s="355"/>
      <c r="F1" s="355"/>
      <c r="G1" s="355"/>
      <c r="H1" s="355"/>
      <c r="I1" s="3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352"/>
      <c r="B2" s="352"/>
      <c r="C2" s="35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hidden="1" customHeight="1">
      <c r="A3" s="3"/>
      <c r="B3" s="4"/>
      <c r="C3" s="4"/>
      <c r="D3" s="2" t="e">
        <f>D5-'годовой отчет 2021'!J9</f>
        <v>#REF!</v>
      </c>
      <c r="E3" s="2" t="e">
        <f>E5-'годовой отчет 2021'!N9</f>
        <v>#REF!</v>
      </c>
      <c r="F3" s="2" t="e">
        <f>F5-'годовой отчет 2021'!#REF!</f>
        <v>#REF!</v>
      </c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hidden="1" customHeight="1">
      <c r="A4" s="3"/>
      <c r="B4" s="4"/>
      <c r="C4" s="4"/>
      <c r="D4" s="2" t="e">
        <f>D6+D10+D25</f>
        <v>#REF!</v>
      </c>
      <c r="E4" s="2" t="e">
        <f>E6+E10+E25</f>
        <v>#REF!</v>
      </c>
      <c r="F4" s="2" t="e">
        <f>F6+F10+F25</f>
        <v>#REF!</v>
      </c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353"/>
      <c r="B5" s="358" t="s">
        <v>9</v>
      </c>
      <c r="C5" s="5" t="s">
        <v>10</v>
      </c>
      <c r="D5" s="86" t="e">
        <f>D6+D10+D25+D24+D26</f>
        <v>#REF!</v>
      </c>
      <c r="E5" s="86" t="e">
        <f>E6+E10+E25</f>
        <v>#REF!</v>
      </c>
      <c r="F5" s="86" t="e">
        <f>F6+F10+F25+F24+F26</f>
        <v>#REF!</v>
      </c>
      <c r="G5" s="86" t="e">
        <f>G6+G10+G25+G24+G26</f>
        <v>#REF!</v>
      </c>
      <c r="H5" s="86" t="e">
        <f>H6+H10+H25+H24+H26</f>
        <v>#REF!</v>
      </c>
      <c r="I5" s="80" t="e">
        <f>D5+E5+F5+G5+H5</f>
        <v>#REF!</v>
      </c>
      <c r="J5" s="6"/>
      <c r="K5" s="7" t="s">
        <v>11</v>
      </c>
      <c r="L5" s="8" t="e">
        <f>I5</f>
        <v>#REF!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57"/>
      <c r="B6" s="357"/>
      <c r="C6" s="9" t="s">
        <v>12</v>
      </c>
      <c r="D6" s="10" t="e">
        <f>D8+D9</f>
        <v>#REF!</v>
      </c>
      <c r="E6" s="10" t="e">
        <f>E8+E9</f>
        <v>#REF!</v>
      </c>
      <c r="F6" s="10" t="e">
        <f>F8+F9</f>
        <v>#REF!</v>
      </c>
      <c r="G6" s="10" t="e">
        <f>G8+G9</f>
        <v>#REF!</v>
      </c>
      <c r="H6" s="10" t="e">
        <f>H8+H9</f>
        <v>#REF!</v>
      </c>
      <c r="I6" s="11" t="e">
        <f>D6+E6+F6+G6+H6</f>
        <v>#REF!</v>
      </c>
      <c r="J6" s="6"/>
      <c r="K6" s="8" t="s">
        <v>13</v>
      </c>
      <c r="L6" s="8" t="e">
        <f>I6</f>
        <v>#REF!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57"/>
      <c r="B7" s="357"/>
      <c r="C7" s="12" t="s">
        <v>14</v>
      </c>
      <c r="D7" s="10"/>
      <c r="E7" s="10"/>
      <c r="F7" s="10"/>
      <c r="G7" s="10"/>
      <c r="H7" s="10"/>
      <c r="I7" s="13"/>
      <c r="J7" s="6"/>
      <c r="K7" s="8" t="s">
        <v>15</v>
      </c>
      <c r="L7" s="8" t="e">
        <f>I10</f>
        <v>#REF!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57"/>
      <c r="B8" s="357"/>
      <c r="C8" s="14" t="s">
        <v>16</v>
      </c>
      <c r="D8" s="2" t="e">
        <f>D117+D128+D139+D146+D31</f>
        <v>#REF!</v>
      </c>
      <c r="E8" s="2" t="e">
        <f>E117+E128+E139+E146+E31</f>
        <v>#REF!</v>
      </c>
      <c r="F8" s="2" t="e">
        <f>F117+F128+F139+F146+F31</f>
        <v>#REF!</v>
      </c>
      <c r="G8" s="2" t="e">
        <f>G117+G128+G139+G146+G31</f>
        <v>#REF!</v>
      </c>
      <c r="H8" s="2" t="e">
        <f>H117+H128+H139+H146+H31</f>
        <v>#REF!</v>
      </c>
      <c r="I8" s="13" t="e">
        <f>D8+E8+F8+G8+H8</f>
        <v>#REF!</v>
      </c>
      <c r="J8" s="6"/>
      <c r="K8" s="8" t="s">
        <v>17</v>
      </c>
      <c r="L8" s="8" t="e">
        <f>I25</f>
        <v>#REF!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57"/>
      <c r="B9" s="357"/>
      <c r="C9" s="14" t="s">
        <v>18</v>
      </c>
      <c r="D9" s="2" t="e">
        <f>D61</f>
        <v>#REF!</v>
      </c>
      <c r="E9" s="2">
        <f>E61</f>
        <v>0</v>
      </c>
      <c r="F9" s="2">
        <f>F61</f>
        <v>0</v>
      </c>
      <c r="G9" s="2">
        <f>G61</f>
        <v>0</v>
      </c>
      <c r="H9" s="2">
        <f>H61</f>
        <v>0</v>
      </c>
      <c r="I9" s="13" t="e">
        <f>D9+E9+F9+G9+H9</f>
        <v>#REF!</v>
      </c>
      <c r="J9" s="6"/>
      <c r="K9" s="7" t="s">
        <v>19</v>
      </c>
      <c r="L9" s="8" t="e">
        <f>I24</f>
        <v>#REF!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57"/>
      <c r="B10" s="357"/>
      <c r="C10" s="9" t="s">
        <v>20</v>
      </c>
      <c r="D10" s="10" t="e">
        <f>D12+D13+D14+D15+D16+D17</f>
        <v>#REF!</v>
      </c>
      <c r="E10" s="10" t="e">
        <f>E12+E13+E14+E15+E16+E17</f>
        <v>#REF!</v>
      </c>
      <c r="F10" s="10" t="e">
        <f>F12+F13+F14+F15+F16+F17</f>
        <v>#REF!</v>
      </c>
      <c r="G10" s="10" t="e">
        <f>G12+G13+G14+G15+G16+G17</f>
        <v>#REF!</v>
      </c>
      <c r="H10" s="10" t="e">
        <f>H12+H13+H14+H15+H16+H17</f>
        <v>#REF!</v>
      </c>
      <c r="I10" s="11" t="e">
        <f>D10+E10+F10+G10+H10</f>
        <v>#REF!</v>
      </c>
      <c r="J10" s="1"/>
      <c r="K10" s="7" t="s">
        <v>21</v>
      </c>
      <c r="L10" s="8">
        <f>I27</f>
        <v>255653.9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57"/>
      <c r="B11" s="357"/>
      <c r="C11" s="12" t="s">
        <v>14</v>
      </c>
      <c r="D11" s="10"/>
      <c r="E11" s="10"/>
      <c r="F11" s="10"/>
      <c r="G11" s="10"/>
      <c r="H11" s="10"/>
      <c r="I11" s="13"/>
      <c r="J11" s="1"/>
      <c r="K11" s="7" t="s">
        <v>22</v>
      </c>
      <c r="L11" s="8" t="e">
        <f>I26</f>
        <v>#REF!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57"/>
      <c r="B12" s="357"/>
      <c r="C12" s="14" t="s">
        <v>16</v>
      </c>
      <c r="D12" s="2" t="e">
        <f>D34+D64+D120+D131+D135+D142+D149</f>
        <v>#REF!</v>
      </c>
      <c r="E12" s="2" t="e">
        <f>E34+E64+E120+E131+E135+E142+E149</f>
        <v>#REF!</v>
      </c>
      <c r="F12" s="2" t="e">
        <f>F34+F64+F120+F131+F135+F142+F149</f>
        <v>#REF!</v>
      </c>
      <c r="G12" s="2" t="e">
        <f>G34+G64+G120+G131+G135+G142+G149</f>
        <v>#REF!</v>
      </c>
      <c r="H12" s="2" t="e">
        <f>H34+H64+H120+H131+H135+H142+H149</f>
        <v>#REF!</v>
      </c>
      <c r="I12" s="13" t="e">
        <f t="shared" ref="I12:I17" si="0">D12+E12+F12+G12+H12</f>
        <v>#REF!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57"/>
      <c r="B13" s="357"/>
      <c r="C13" s="14" t="s">
        <v>23</v>
      </c>
      <c r="D13" s="2">
        <f t="shared" ref="D13:H14" si="1">D121</f>
        <v>12169</v>
      </c>
      <c r="E13" s="2">
        <f t="shared" si="1"/>
        <v>12169</v>
      </c>
      <c r="F13" s="2">
        <f t="shared" si="1"/>
        <v>12169</v>
      </c>
      <c r="G13" s="2">
        <f t="shared" si="1"/>
        <v>12169</v>
      </c>
      <c r="H13" s="2">
        <f t="shared" si="1"/>
        <v>12169</v>
      </c>
      <c r="I13" s="13">
        <f>D13+E13+F13+G13+H13</f>
        <v>60845</v>
      </c>
      <c r="J13" s="1"/>
      <c r="K13" s="1"/>
      <c r="L13" s="6" t="e">
        <f>D6+D10+D25</f>
        <v>#REF!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357"/>
      <c r="B14" s="357"/>
      <c r="C14" s="14" t="s">
        <v>24</v>
      </c>
      <c r="D14" s="2">
        <f t="shared" si="1"/>
        <v>497.5</v>
      </c>
      <c r="E14" s="2">
        <f t="shared" si="1"/>
        <v>507.5</v>
      </c>
      <c r="F14" s="2">
        <f t="shared" si="1"/>
        <v>507.5</v>
      </c>
      <c r="G14" s="2">
        <f t="shared" si="1"/>
        <v>507.5</v>
      </c>
      <c r="H14" s="2">
        <f t="shared" si="1"/>
        <v>507.5</v>
      </c>
      <c r="I14" s="13">
        <f t="shared" si="0"/>
        <v>2527.5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57"/>
      <c r="B15" s="357"/>
      <c r="C15" s="14" t="s">
        <v>18</v>
      </c>
      <c r="D15" s="2" t="e">
        <f t="shared" ref="D15:H16" si="2">D65</f>
        <v>#REF!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13" t="e">
        <f t="shared" si="0"/>
        <v>#REF!</v>
      </c>
      <c r="J15" s="1"/>
      <c r="K15" s="87" t="s">
        <v>50</v>
      </c>
      <c r="L15" s="88" t="e">
        <f>D9+D15</f>
        <v>#REF!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357"/>
      <c r="B16" s="357"/>
      <c r="C16" s="14" t="s">
        <v>25</v>
      </c>
      <c r="D16" s="2" t="e">
        <f t="shared" si="2"/>
        <v>#REF!</v>
      </c>
      <c r="E16" s="2" t="e">
        <f t="shared" si="2"/>
        <v>#REF!</v>
      </c>
      <c r="F16" s="2" t="e">
        <f t="shared" si="2"/>
        <v>#REF!</v>
      </c>
      <c r="G16" s="2">
        <f t="shared" si="2"/>
        <v>576.79999999999995</v>
      </c>
      <c r="H16" s="2">
        <f t="shared" si="2"/>
        <v>576.79999999999995</v>
      </c>
      <c r="I16" s="13" t="e">
        <f t="shared" si="0"/>
        <v>#REF!</v>
      </c>
      <c r="J16" s="1"/>
      <c r="K16" s="87" t="s">
        <v>250</v>
      </c>
      <c r="L16" s="88" t="e">
        <f>D8+D12</f>
        <v>#REF!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57"/>
      <c r="B17" s="357"/>
      <c r="C17" s="14" t="s">
        <v>26</v>
      </c>
      <c r="D17" s="2" t="e">
        <f>D35</f>
        <v>#REF!</v>
      </c>
      <c r="E17" s="2" t="e">
        <f>E35</f>
        <v>#REF!</v>
      </c>
      <c r="F17" s="2" t="e">
        <f>F35</f>
        <v>#REF!</v>
      </c>
      <c r="G17" s="2" t="e">
        <f>G35</f>
        <v>#REF!</v>
      </c>
      <c r="H17" s="2" t="e">
        <f>H35</f>
        <v>#REF!</v>
      </c>
      <c r="I17" s="13" t="e">
        <f t="shared" si="0"/>
        <v>#REF!</v>
      </c>
      <c r="J17" s="1"/>
      <c r="K17" s="87" t="s">
        <v>251</v>
      </c>
      <c r="L17" s="88" t="e">
        <f>D17</f>
        <v>#REF!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57"/>
      <c r="B18" s="357"/>
      <c r="C18" s="14" t="s">
        <v>27</v>
      </c>
      <c r="D18" s="2" t="s">
        <v>28</v>
      </c>
      <c r="E18" s="2" t="s">
        <v>28</v>
      </c>
      <c r="F18" s="2" t="s">
        <v>28</v>
      </c>
      <c r="G18" s="2" t="s">
        <v>28</v>
      </c>
      <c r="H18" s="2" t="s">
        <v>28</v>
      </c>
      <c r="I18" s="13" t="s">
        <v>28</v>
      </c>
      <c r="J18" s="1"/>
      <c r="K18" s="87" t="s">
        <v>52</v>
      </c>
      <c r="L18" s="88" t="e">
        <f>D16</f>
        <v>#REF!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57"/>
      <c r="B19" s="357"/>
      <c r="C19" s="14" t="s">
        <v>29</v>
      </c>
      <c r="D19" s="2" t="s">
        <v>28</v>
      </c>
      <c r="E19" s="2" t="s">
        <v>28</v>
      </c>
      <c r="F19" s="2" t="s">
        <v>28</v>
      </c>
      <c r="G19" s="2" t="s">
        <v>28</v>
      </c>
      <c r="H19" s="2" t="s">
        <v>28</v>
      </c>
      <c r="I19" s="13" t="s">
        <v>28</v>
      </c>
      <c r="J19" s="1"/>
      <c r="K19" s="87" t="s">
        <v>252</v>
      </c>
      <c r="L19" s="88">
        <f>D13</f>
        <v>12169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357"/>
      <c r="B20" s="357"/>
      <c r="C20" s="14" t="s">
        <v>30</v>
      </c>
      <c r="D20" s="2" t="s">
        <v>28</v>
      </c>
      <c r="E20" s="2" t="s">
        <v>28</v>
      </c>
      <c r="F20" s="2" t="s">
        <v>28</v>
      </c>
      <c r="G20" s="2" t="s">
        <v>28</v>
      </c>
      <c r="H20" s="2" t="s">
        <v>28</v>
      </c>
      <c r="I20" s="13" t="s">
        <v>28</v>
      </c>
      <c r="J20" s="1"/>
      <c r="K20" s="87" t="s">
        <v>253</v>
      </c>
      <c r="L20" s="88">
        <f>D14</f>
        <v>497.5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57"/>
      <c r="B21" s="357"/>
      <c r="C21" s="14" t="s">
        <v>31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13" t="s">
        <v>28</v>
      </c>
      <c r="J21" s="1"/>
      <c r="K21" s="89"/>
      <c r="L21" s="88" t="e">
        <f>L15+L16+L17+L18+L19+L20+D25</f>
        <v>#REF!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357"/>
      <c r="B22" s="357"/>
      <c r="C22" s="14" t="s">
        <v>32</v>
      </c>
      <c r="D22" s="2" t="s">
        <v>28</v>
      </c>
      <c r="E22" s="2" t="s">
        <v>28</v>
      </c>
      <c r="F22" s="2" t="s">
        <v>28</v>
      </c>
      <c r="G22" s="2" t="s">
        <v>28</v>
      </c>
      <c r="H22" s="2" t="s">
        <v>28</v>
      </c>
      <c r="I22" s="13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>
      <c r="A23" s="357"/>
      <c r="B23" s="357"/>
      <c r="C23" s="14" t="s">
        <v>33</v>
      </c>
      <c r="D23" s="2" t="s">
        <v>28</v>
      </c>
      <c r="E23" s="2" t="s">
        <v>28</v>
      </c>
      <c r="F23" s="2" t="s">
        <v>28</v>
      </c>
      <c r="G23" s="2" t="s">
        <v>28</v>
      </c>
      <c r="H23" s="2" t="s">
        <v>28</v>
      </c>
      <c r="I23" s="13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357"/>
      <c r="B24" s="357"/>
      <c r="C24" s="9" t="s">
        <v>34</v>
      </c>
      <c r="D24" s="10" t="e">
        <f>D73</f>
        <v>#REF!</v>
      </c>
      <c r="E24" s="10">
        <v>0</v>
      </c>
      <c r="F24" s="10">
        <v>0</v>
      </c>
      <c r="G24" s="10">
        <v>0</v>
      </c>
      <c r="H24" s="10">
        <v>0</v>
      </c>
      <c r="I24" s="11" t="e">
        <f t="shared" ref="I24:I29" si="3">D24+E24+F24+G24+H24</f>
        <v>#REF!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57"/>
      <c r="B25" s="357"/>
      <c r="C25" s="9" t="s">
        <v>35</v>
      </c>
      <c r="D25" s="10" t="e">
        <f>D37+D123+D132</f>
        <v>#REF!</v>
      </c>
      <c r="E25" s="10" t="e">
        <f>E37+E123+E132</f>
        <v>#REF!</v>
      </c>
      <c r="F25" s="10" t="e">
        <f>F37+F123+F132</f>
        <v>#REF!</v>
      </c>
      <c r="G25" s="10">
        <f>G37+G123</f>
        <v>1676.4</v>
      </c>
      <c r="H25" s="10">
        <f>H37+H123</f>
        <v>1676.4</v>
      </c>
      <c r="I25" s="11" t="e">
        <f t="shared" si="3"/>
        <v>#REF!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357"/>
      <c r="B26" s="357"/>
      <c r="C26" s="9" t="s">
        <v>36</v>
      </c>
      <c r="D26" s="10" t="e">
        <f>D38+D74+D150</f>
        <v>#REF!</v>
      </c>
      <c r="E26" s="10" t="e">
        <f>E38+E74+E150</f>
        <v>#REF!</v>
      </c>
      <c r="F26" s="10" t="e">
        <f>F38+F74+F150</f>
        <v>#REF!</v>
      </c>
      <c r="G26" s="10" t="e">
        <f>G38+G74+G150</f>
        <v>#REF!</v>
      </c>
      <c r="H26" s="10" t="e">
        <f>H38+H74+H150</f>
        <v>#REF!</v>
      </c>
      <c r="I26" s="11" t="e">
        <f t="shared" si="3"/>
        <v>#REF!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352"/>
      <c r="B27" s="352"/>
      <c r="C27" s="78" t="s">
        <v>37</v>
      </c>
      <c r="D27" s="79">
        <f>D124</f>
        <v>179.9</v>
      </c>
      <c r="E27" s="79">
        <f>E124</f>
        <v>63393</v>
      </c>
      <c r="F27" s="79">
        <f>F124</f>
        <v>64027</v>
      </c>
      <c r="G27" s="79">
        <f>G124</f>
        <v>64027</v>
      </c>
      <c r="H27" s="79">
        <f>H124</f>
        <v>64027</v>
      </c>
      <c r="I27" s="80">
        <f t="shared" si="3"/>
        <v>255653.9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361" t="s">
        <v>38</v>
      </c>
      <c r="B28" s="359" t="s">
        <v>39</v>
      </c>
      <c r="C28" s="15" t="s">
        <v>10</v>
      </c>
      <c r="D28" s="16" t="e">
        <f>D32+D37+D38+D29</f>
        <v>#REF!</v>
      </c>
      <c r="E28" s="16" t="e">
        <f>E32+E37+E38+E29</f>
        <v>#REF!</v>
      </c>
      <c r="F28" s="16" t="e">
        <f>F32+F37+F38+F29</f>
        <v>#REF!</v>
      </c>
      <c r="G28" s="16" t="e">
        <f>G32+G37+G38+G29</f>
        <v>#REF!</v>
      </c>
      <c r="H28" s="16" t="e">
        <f>H32+H37+H38+H29</f>
        <v>#REF!</v>
      </c>
      <c r="I28" s="13" t="e">
        <f>D28+E28+F28+G28+H28</f>
        <v>#REF!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362"/>
      <c r="B29" s="360"/>
      <c r="C29" s="82" t="s">
        <v>12</v>
      </c>
      <c r="D29" s="83" t="e">
        <f>D40</f>
        <v>#REF!</v>
      </c>
      <c r="E29" s="83">
        <f>E40</f>
        <v>0</v>
      </c>
      <c r="F29" s="83">
        <f>F40</f>
        <v>0</v>
      </c>
      <c r="G29" s="83">
        <f>G40</f>
        <v>0</v>
      </c>
      <c r="H29" s="83">
        <f>H40</f>
        <v>0</v>
      </c>
      <c r="I29" s="13" t="e">
        <f t="shared" si="3"/>
        <v>#REF!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362"/>
      <c r="B30" s="360"/>
      <c r="C30" s="85" t="s">
        <v>14</v>
      </c>
      <c r="D30" s="83"/>
      <c r="E30" s="83"/>
      <c r="F30" s="83"/>
      <c r="G30" s="83"/>
      <c r="H30" s="8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362"/>
      <c r="B31" s="360"/>
      <c r="C31" s="20" t="s">
        <v>16</v>
      </c>
      <c r="D31" s="21" t="e">
        <f>D42</f>
        <v>#REF!</v>
      </c>
      <c r="E31" s="21"/>
      <c r="F31" s="21">
        <f>F42</f>
        <v>0</v>
      </c>
      <c r="G31" s="21">
        <f>G42</f>
        <v>0</v>
      </c>
      <c r="H31" s="21">
        <f>H42</f>
        <v>0</v>
      </c>
      <c r="I31" s="13" t="e">
        <f>D31+E31+F31+G31+H31</f>
        <v>#REF!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57"/>
      <c r="B32" s="357"/>
      <c r="C32" s="17" t="s">
        <v>20</v>
      </c>
      <c r="D32" s="18" t="e">
        <f>D34+D35</f>
        <v>#REF!</v>
      </c>
      <c r="E32" s="18" t="e">
        <f>E34+E35</f>
        <v>#REF!</v>
      </c>
      <c r="F32" s="18" t="e">
        <f>F34+F35</f>
        <v>#REF!</v>
      </c>
      <c r="G32" s="18" t="e">
        <f>G34+G35</f>
        <v>#REF!</v>
      </c>
      <c r="H32" s="18" t="e">
        <f>H34+H35</f>
        <v>#REF!</v>
      </c>
      <c r="I32" s="13" t="e">
        <f>D32+E32+F32+G32+H32</f>
        <v>#REF!</v>
      </c>
      <c r="J32" s="1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57"/>
      <c r="B33" s="357"/>
      <c r="C33" s="17" t="s">
        <v>14</v>
      </c>
      <c r="D33" s="18"/>
      <c r="E33" s="18"/>
      <c r="F33" s="18"/>
      <c r="G33" s="18"/>
      <c r="H33" s="18"/>
      <c r="I33" s="13"/>
      <c r="J33" s="1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57"/>
      <c r="B34" s="357"/>
      <c r="C34" s="20" t="s">
        <v>16</v>
      </c>
      <c r="D34" s="21" t="e">
        <f>D45+D51+D54</f>
        <v>#REF!</v>
      </c>
      <c r="E34" s="21" t="e">
        <f>E45+E51+E54+E57</f>
        <v>#REF!</v>
      </c>
      <c r="F34" s="21" t="e">
        <f>F45+F51+F54+F57</f>
        <v>#REF!</v>
      </c>
      <c r="G34" s="21" t="e">
        <f>G45+G51+G54+G57</f>
        <v>#REF!</v>
      </c>
      <c r="H34" s="21" t="e">
        <f>H45+H51+H54+H57</f>
        <v>#REF!</v>
      </c>
      <c r="I34" s="13" t="e">
        <f>D34+E34+F34+G34+H34</f>
        <v>#REF!</v>
      </c>
      <c r="J34" s="1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57"/>
      <c r="B35" s="357"/>
      <c r="C35" s="20" t="s">
        <v>26</v>
      </c>
      <c r="D35" s="21" t="e">
        <f>D58</f>
        <v>#REF!</v>
      </c>
      <c r="E35" s="21" t="e">
        <f>E58</f>
        <v>#REF!</v>
      </c>
      <c r="F35" s="21" t="e">
        <f>F58</f>
        <v>#REF!</v>
      </c>
      <c r="G35" s="21" t="e">
        <f>G58</f>
        <v>#REF!</v>
      </c>
      <c r="H35" s="21" t="e">
        <f>H58</f>
        <v>#REF!</v>
      </c>
      <c r="I35" s="13" t="e">
        <f>D35+E35+F35+G35+H35</f>
        <v>#REF!</v>
      </c>
      <c r="J35" s="1"/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57"/>
      <c r="B36" s="357"/>
      <c r="C36" s="20" t="s">
        <v>27</v>
      </c>
      <c r="D36" s="21" t="s">
        <v>28</v>
      </c>
      <c r="E36" s="21" t="s">
        <v>28</v>
      </c>
      <c r="F36" s="21" t="s">
        <v>28</v>
      </c>
      <c r="G36" s="21" t="s">
        <v>28</v>
      </c>
      <c r="H36" s="21" t="s">
        <v>28</v>
      </c>
      <c r="I36" s="13" t="s">
        <v>28</v>
      </c>
      <c r="J36" s="1"/>
      <c r="K36" s="1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57"/>
      <c r="B37" s="357"/>
      <c r="C37" s="17" t="s">
        <v>35</v>
      </c>
      <c r="D37" s="18" t="e">
        <f>D47</f>
        <v>#REF!</v>
      </c>
      <c r="E37" s="18">
        <f>E47</f>
        <v>1676.4</v>
      </c>
      <c r="F37" s="18">
        <f>F47</f>
        <v>1676.4</v>
      </c>
      <c r="G37" s="18">
        <f>G47</f>
        <v>1676.4</v>
      </c>
      <c r="H37" s="18">
        <f>H47</f>
        <v>1676.4</v>
      </c>
      <c r="I37" s="13" t="e">
        <f>D37+E37+F37+G37+H37</f>
        <v>#REF!</v>
      </c>
      <c r="J37" s="1"/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52"/>
      <c r="B38" s="352"/>
      <c r="C38" s="17" t="s">
        <v>36</v>
      </c>
      <c r="D38" s="18" t="e">
        <f>D52+D48</f>
        <v>#REF!</v>
      </c>
      <c r="E38" s="18" t="e">
        <f>E52+E48</f>
        <v>#REF!</v>
      </c>
      <c r="F38" s="18" t="e">
        <f>F52+F48</f>
        <v>#REF!</v>
      </c>
      <c r="G38" s="18" t="e">
        <f>G52+G48</f>
        <v>#REF!</v>
      </c>
      <c r="H38" s="18" t="e">
        <f>H52+H48</f>
        <v>#REF!</v>
      </c>
      <c r="I38" s="13" t="e">
        <f>D38+E38+F38+G38+H38</f>
        <v>#REF!</v>
      </c>
      <c r="J38" s="1"/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63" t="s">
        <v>40</v>
      </c>
      <c r="B39" s="365" t="s">
        <v>41</v>
      </c>
      <c r="C39" s="22" t="s">
        <v>10</v>
      </c>
      <c r="D39" s="23" t="e">
        <f>D43+D47+D48+D40</f>
        <v>#REF!</v>
      </c>
      <c r="E39" s="23" t="e">
        <f>E43+E47+E48</f>
        <v>#REF!</v>
      </c>
      <c r="F39" s="23" t="e">
        <f>F43+F47+F48</f>
        <v>#REF!</v>
      </c>
      <c r="G39" s="23" t="e">
        <f>G43+G47+G48</f>
        <v>#REF!</v>
      </c>
      <c r="H39" s="23" t="e">
        <f>H43+H47+H48</f>
        <v>#REF!</v>
      </c>
      <c r="I39" s="13" t="e">
        <f>D39+E39+F39+G39+H39</f>
        <v>#REF!</v>
      </c>
      <c r="J39" s="1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64"/>
      <c r="B40" s="366"/>
      <c r="C40" s="75" t="s">
        <v>12</v>
      </c>
      <c r="D40" s="76" t="e">
        <f>'годовой отчет 2021'!#REF!</f>
        <v>#REF!</v>
      </c>
      <c r="E40" s="76">
        <v>0</v>
      </c>
      <c r="F40" s="76">
        <v>0</v>
      </c>
      <c r="G40" s="76">
        <v>0</v>
      </c>
      <c r="H40" s="76">
        <v>0</v>
      </c>
      <c r="I40" s="13" t="e">
        <f>D40+E40+F40+G40+H40</f>
        <v>#REF!</v>
      </c>
      <c r="J40" s="1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64"/>
      <c r="B41" s="366"/>
      <c r="C41" s="9" t="s">
        <v>14</v>
      </c>
      <c r="D41" s="76"/>
      <c r="E41" s="76"/>
      <c r="F41" s="76"/>
      <c r="G41" s="76"/>
      <c r="H41" s="76"/>
      <c r="I41" s="13"/>
      <c r="J41" s="1"/>
      <c r="K41" s="1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364"/>
      <c r="B42" s="366"/>
      <c r="C42" s="24" t="s">
        <v>16</v>
      </c>
      <c r="D42" s="25" t="e">
        <f>D40</f>
        <v>#REF!</v>
      </c>
      <c r="E42" s="25">
        <f>E40</f>
        <v>0</v>
      </c>
      <c r="F42" s="25">
        <f>F40</f>
        <v>0</v>
      </c>
      <c r="G42" s="25">
        <f>G40</f>
        <v>0</v>
      </c>
      <c r="H42" s="25">
        <f>H40</f>
        <v>0</v>
      </c>
      <c r="I42" s="13" t="e">
        <f>D42+E42+F42+G42+H42</f>
        <v>#REF!</v>
      </c>
      <c r="J42" s="1"/>
      <c r="K42" s="1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357"/>
      <c r="B43" s="357"/>
      <c r="C43" s="9" t="s">
        <v>20</v>
      </c>
      <c r="D43" s="10" t="e">
        <f>D45</f>
        <v>#REF!</v>
      </c>
      <c r="E43" s="10">
        <f>E45</f>
        <v>2023875</v>
      </c>
      <c r="F43" s="10">
        <f>F45</f>
        <v>2028955</v>
      </c>
      <c r="G43" s="10">
        <f>G45</f>
        <v>2028955</v>
      </c>
      <c r="H43" s="10">
        <f>H45</f>
        <v>2028955</v>
      </c>
      <c r="I43" s="13" t="e">
        <f>D43+E43+F43+G43+H43</f>
        <v>#REF!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357"/>
      <c r="B44" s="357"/>
      <c r="C44" s="84" t="s">
        <v>14</v>
      </c>
      <c r="D44" s="10"/>
      <c r="E44" s="10"/>
      <c r="F44" s="10"/>
      <c r="G44" s="10"/>
      <c r="H44" s="10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57"/>
      <c r="B45" s="357"/>
      <c r="C45" s="24" t="s">
        <v>16</v>
      </c>
      <c r="D45" s="25" t="e">
        <f>'годовой отчет 2021'!#REF!</f>
        <v>#REF!</v>
      </c>
      <c r="E45" s="90">
        <v>2023875</v>
      </c>
      <c r="F45" s="90">
        <f>2028955</f>
        <v>2028955</v>
      </c>
      <c r="G45" s="25">
        <f>F45</f>
        <v>2028955</v>
      </c>
      <c r="H45" s="25">
        <f>G45</f>
        <v>2028955</v>
      </c>
      <c r="I45" s="13" t="e">
        <f>D45+E45+F45+G45+H45</f>
        <v>#REF!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57"/>
      <c r="B46" s="357"/>
      <c r="C46" s="24" t="s">
        <v>27</v>
      </c>
      <c r="D46" s="25" t="s">
        <v>28</v>
      </c>
      <c r="E46" s="25" t="s">
        <v>28</v>
      </c>
      <c r="F46" s="25" t="s">
        <v>28</v>
      </c>
      <c r="G46" s="25" t="s">
        <v>28</v>
      </c>
      <c r="H46" s="25" t="s">
        <v>28</v>
      </c>
      <c r="I46" s="13" t="s">
        <v>28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57"/>
      <c r="B47" s="357"/>
      <c r="C47" s="9" t="s">
        <v>35</v>
      </c>
      <c r="D47" s="10" t="e">
        <f>'годовой отчет 2021'!#REF!</f>
        <v>#REF!</v>
      </c>
      <c r="E47" s="10">
        <v>1676.4</v>
      </c>
      <c r="F47" s="10">
        <v>1676.4</v>
      </c>
      <c r="G47" s="10">
        <v>1676.4</v>
      </c>
      <c r="H47" s="10">
        <v>1676.4</v>
      </c>
      <c r="I47" s="13" t="e">
        <f>D47+E47+F47+G47+H47</f>
        <v>#REF!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352"/>
      <c r="B48" s="352"/>
      <c r="C48" s="9" t="s">
        <v>36</v>
      </c>
      <c r="D48" s="10" t="e">
        <f>'годовой отчет 2021'!#REF!</f>
        <v>#REF!</v>
      </c>
      <c r="E48" s="10" t="e">
        <f>'годовой отчет 2021'!#REF!</f>
        <v>#REF!</v>
      </c>
      <c r="F48" s="10" t="e">
        <f>'годовой отчет 2021'!#REF!</f>
        <v>#REF!</v>
      </c>
      <c r="G48" s="10" t="e">
        <f>'годовой отчет 2021'!#REF!</f>
        <v>#REF!</v>
      </c>
      <c r="H48" s="10" t="e">
        <f>'годовой отчет 2021'!#REF!</f>
        <v>#REF!</v>
      </c>
      <c r="I48" s="13" t="e">
        <f t="shared" ref="I48:I55" si="4">D48+E48+F48+G48+H48</f>
        <v>#REF!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363" t="s">
        <v>42</v>
      </c>
      <c r="B49" s="365" t="s">
        <v>43</v>
      </c>
      <c r="C49" s="22" t="s">
        <v>10</v>
      </c>
      <c r="D49" s="23" t="e">
        <f>D50+D52</f>
        <v>#REF!</v>
      </c>
      <c r="E49" s="23" t="e">
        <f>E50+E52</f>
        <v>#REF!</v>
      </c>
      <c r="F49" s="23" t="e">
        <f>F50+F52</f>
        <v>#REF!</v>
      </c>
      <c r="G49" s="23" t="e">
        <f>G50+G52</f>
        <v>#REF!</v>
      </c>
      <c r="H49" s="23" t="e">
        <f>H50+H52</f>
        <v>#REF!</v>
      </c>
      <c r="I49" s="77" t="e">
        <f t="shared" si="4"/>
        <v>#REF!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357"/>
      <c r="B50" s="357"/>
      <c r="C50" s="9" t="s">
        <v>20</v>
      </c>
      <c r="D50" s="10" t="e">
        <f>D51</f>
        <v>#REF!</v>
      </c>
      <c r="E50" s="10" t="e">
        <f>'годовой отчет 2021'!#REF!</f>
        <v>#REF!</v>
      </c>
      <c r="F50" s="10" t="e">
        <f>'годовой отчет 2021'!#REF!</f>
        <v>#REF!</v>
      </c>
      <c r="G50" s="10">
        <f>G51</f>
        <v>0</v>
      </c>
      <c r="H50" s="10">
        <f>H51</f>
        <v>0</v>
      </c>
      <c r="I50" s="77" t="e">
        <f t="shared" si="4"/>
        <v>#REF!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>
      <c r="A51" s="357"/>
      <c r="B51" s="357"/>
      <c r="C51" s="26" t="s">
        <v>44</v>
      </c>
      <c r="D51" s="25" t="e">
        <f>'годовой отчет 2021'!#REF!</f>
        <v>#REF!</v>
      </c>
      <c r="E51" s="25">
        <v>0</v>
      </c>
      <c r="F51" s="25">
        <v>0</v>
      </c>
      <c r="G51" s="25">
        <v>0</v>
      </c>
      <c r="H51" s="25">
        <v>0</v>
      </c>
      <c r="I51" s="77" t="e">
        <f t="shared" si="4"/>
        <v>#REF!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352"/>
      <c r="B52" s="352"/>
      <c r="C52" s="9" t="s">
        <v>36</v>
      </c>
      <c r="D52" s="10" t="e">
        <f>'годовой отчет 2021'!#REF!</f>
        <v>#REF!</v>
      </c>
      <c r="E52" s="10" t="e">
        <f>'годовой отчет 2021'!#REF!</f>
        <v>#REF!</v>
      </c>
      <c r="F52" s="10" t="e">
        <f>'годовой отчет 2021'!#REF!</f>
        <v>#REF!</v>
      </c>
      <c r="G52" s="10" t="e">
        <f>F52</f>
        <v>#REF!</v>
      </c>
      <c r="H52" s="10" t="e">
        <f>G52</f>
        <v>#REF!</v>
      </c>
      <c r="I52" s="77" t="e">
        <f t="shared" si="4"/>
        <v>#REF!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363" t="s">
        <v>45</v>
      </c>
      <c r="B53" s="365" t="s">
        <v>46</v>
      </c>
      <c r="C53" s="9" t="s">
        <v>20</v>
      </c>
      <c r="D53" s="10">
        <f>D54</f>
        <v>94420.6</v>
      </c>
      <c r="E53" s="10">
        <f>E54</f>
        <v>30</v>
      </c>
      <c r="F53" s="10">
        <f>F54</f>
        <v>30</v>
      </c>
      <c r="G53" s="10">
        <f>G54</f>
        <v>30</v>
      </c>
      <c r="H53" s="10">
        <f>H54</f>
        <v>30</v>
      </c>
      <c r="I53" s="13">
        <f>D53+E53+F53+G53+H53</f>
        <v>94540.6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6" customHeight="1">
      <c r="A54" s="352"/>
      <c r="B54" s="352"/>
      <c r="C54" s="26" t="s">
        <v>44</v>
      </c>
      <c r="D54" s="25">
        <f>'годовой отчет 2021'!J17</f>
        <v>94420.6</v>
      </c>
      <c r="E54" s="25">
        <v>30</v>
      </c>
      <c r="F54" s="25">
        <v>30</v>
      </c>
      <c r="G54" s="25">
        <v>30</v>
      </c>
      <c r="H54" s="25">
        <v>30</v>
      </c>
      <c r="I54" s="13">
        <f t="shared" si="4"/>
        <v>94540.6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363" t="s">
        <v>47</v>
      </c>
      <c r="B55" s="365" t="s">
        <v>48</v>
      </c>
      <c r="C55" s="9" t="s">
        <v>20</v>
      </c>
      <c r="D55" s="10" t="e">
        <f>D58</f>
        <v>#REF!</v>
      </c>
      <c r="E55" s="10" t="e">
        <f>E58</f>
        <v>#REF!</v>
      </c>
      <c r="F55" s="10" t="e">
        <f>F58</f>
        <v>#REF!</v>
      </c>
      <c r="G55" s="10" t="e">
        <f>G58</f>
        <v>#REF!</v>
      </c>
      <c r="H55" s="10" t="e">
        <f>H58</f>
        <v>#REF!</v>
      </c>
      <c r="I55" s="13" t="e">
        <f t="shared" si="4"/>
        <v>#REF!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357"/>
      <c r="B56" s="357"/>
      <c r="C56" s="9" t="s">
        <v>14</v>
      </c>
      <c r="D56" s="10"/>
      <c r="E56" s="10"/>
      <c r="F56" s="10"/>
      <c r="G56" s="10"/>
      <c r="H56" s="10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57"/>
      <c r="B57" s="357"/>
      <c r="C57" s="24" t="s">
        <v>16</v>
      </c>
      <c r="D57" s="25" t="e">
        <f>'годовой отчет 2021'!#REF!</f>
        <v>#REF!</v>
      </c>
      <c r="E57" s="25" t="e">
        <f>'годовой отчет 2021'!#REF!</f>
        <v>#REF!</v>
      </c>
      <c r="F57" s="25" t="e">
        <f>'годовой отчет 2021'!#REF!</f>
        <v>#REF!</v>
      </c>
      <c r="G57" s="25" t="e">
        <f>F57</f>
        <v>#REF!</v>
      </c>
      <c r="H57" s="25" t="e">
        <f>G57</f>
        <v>#REF!</v>
      </c>
      <c r="I57" s="13" t="e">
        <f>E57+F57+G57+H57</f>
        <v>#REF!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52"/>
      <c r="B58" s="352"/>
      <c r="C58" s="26" t="s">
        <v>26</v>
      </c>
      <c r="D58" s="25" t="e">
        <f>'годовой отчет 2021'!#REF!</f>
        <v>#REF!</v>
      </c>
      <c r="E58" s="25" t="e">
        <f>'годовой отчет 2021'!#REF!</f>
        <v>#REF!</v>
      </c>
      <c r="F58" s="25" t="e">
        <f>'годовой отчет 2021'!#REF!</f>
        <v>#REF!</v>
      </c>
      <c r="G58" s="25" t="e">
        <f>F58</f>
        <v>#REF!</v>
      </c>
      <c r="H58" s="25" t="e">
        <f>G58</f>
        <v>#REF!</v>
      </c>
      <c r="I58" s="13" t="e">
        <f>D58+E58+F58+G58+H58</f>
        <v>#REF!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367">
        <v>2</v>
      </c>
      <c r="B59" s="359" t="s">
        <v>49</v>
      </c>
      <c r="C59" s="15" t="s">
        <v>10</v>
      </c>
      <c r="D59" s="16" t="e">
        <f>D60+D62+D73+D74</f>
        <v>#REF!</v>
      </c>
      <c r="E59" s="16" t="e">
        <f>E60+E62+E73</f>
        <v>#REF!</v>
      </c>
      <c r="F59" s="16" t="e">
        <f>F60+F62+F73</f>
        <v>#REF!</v>
      </c>
      <c r="G59" s="16" t="e">
        <f>G60+G62+G73</f>
        <v>#REF!</v>
      </c>
      <c r="H59" s="16" t="e">
        <f>H60+H62+H73</f>
        <v>#REF!</v>
      </c>
      <c r="I59" s="13" t="e">
        <f>D59+E59+F59+G59+H59</f>
        <v>#REF!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357"/>
      <c r="B60" s="357"/>
      <c r="C60" s="17" t="s">
        <v>12</v>
      </c>
      <c r="D60" s="18" t="e">
        <f>D61</f>
        <v>#REF!</v>
      </c>
      <c r="E60" s="18">
        <f>E61</f>
        <v>0</v>
      </c>
      <c r="F60" s="18">
        <f>F61</f>
        <v>0</v>
      </c>
      <c r="G60" s="18">
        <f>G61</f>
        <v>0</v>
      </c>
      <c r="H60" s="18">
        <f>H61</f>
        <v>0</v>
      </c>
      <c r="I60" s="13" t="e">
        <f>D60+E60+F60+G60+H60</f>
        <v>#REF!</v>
      </c>
      <c r="J60" s="1"/>
      <c r="K60" s="1"/>
      <c r="L60" s="1" t="s">
        <v>50</v>
      </c>
      <c r="M60" s="1" t="s">
        <v>51</v>
      </c>
      <c r="N60" s="1" t="s">
        <v>52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6" customHeight="1">
      <c r="A61" s="357"/>
      <c r="B61" s="357"/>
      <c r="C61" s="20" t="s">
        <v>53</v>
      </c>
      <c r="D61" s="21" t="e">
        <f>D85+D110</f>
        <v>#REF!</v>
      </c>
      <c r="E61" s="21">
        <f>E85+E110</f>
        <v>0</v>
      </c>
      <c r="F61" s="21">
        <f>F85+F110</f>
        <v>0</v>
      </c>
      <c r="G61" s="21">
        <f>G85+G110</f>
        <v>0</v>
      </c>
      <c r="H61" s="21">
        <f>H85+H110</f>
        <v>0</v>
      </c>
      <c r="I61" s="13" t="e">
        <f>D61+E61+F61+G61+H61</f>
        <v>#REF!</v>
      </c>
      <c r="J61" s="6" t="e">
        <f>D61+D65</f>
        <v>#REF!</v>
      </c>
      <c r="K61" s="1" t="s">
        <v>54</v>
      </c>
      <c r="L61" s="1">
        <v>6988.6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357"/>
      <c r="B62" s="357"/>
      <c r="C62" s="17" t="s">
        <v>55</v>
      </c>
      <c r="D62" s="18" t="e">
        <f>D86+D96+D111</f>
        <v>#REF!</v>
      </c>
      <c r="E62" s="18" t="e">
        <f>E86+E96+E111</f>
        <v>#REF!</v>
      </c>
      <c r="F62" s="18" t="e">
        <f>F86+F96+F111</f>
        <v>#REF!</v>
      </c>
      <c r="G62" s="18" t="e">
        <f>G86+G96+G111</f>
        <v>#REF!</v>
      </c>
      <c r="H62" s="18" t="e">
        <f>H86+H96+H111</f>
        <v>#REF!</v>
      </c>
      <c r="I62" s="13" t="e">
        <f>D62+E62+F62+G62+H62</f>
        <v>#REF!</v>
      </c>
      <c r="J62" s="1"/>
      <c r="K62" s="1" t="s">
        <v>56</v>
      </c>
      <c r="L62" s="1">
        <v>367.9</v>
      </c>
      <c r="M62" s="1"/>
      <c r="N62" s="1">
        <v>816.8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357"/>
      <c r="B63" s="357"/>
      <c r="C63" s="17" t="s">
        <v>14</v>
      </c>
      <c r="D63" s="18"/>
      <c r="E63" s="18"/>
      <c r="F63" s="18"/>
      <c r="G63" s="18"/>
      <c r="H63" s="18"/>
      <c r="I63" s="13"/>
      <c r="J63" s="1"/>
      <c r="K63" s="1" t="s">
        <v>57</v>
      </c>
      <c r="L63" s="1">
        <v>193.2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57"/>
      <c r="B64" s="357"/>
      <c r="C64" s="20" t="s">
        <v>16</v>
      </c>
      <c r="D64" s="21" t="e">
        <f>D99</f>
        <v>#REF!</v>
      </c>
      <c r="E64" s="21" t="e">
        <f>E99</f>
        <v>#REF!</v>
      </c>
      <c r="F64" s="21" t="e">
        <f>F99</f>
        <v>#REF!</v>
      </c>
      <c r="G64" s="21" t="e">
        <f>G99</f>
        <v>#REF!</v>
      </c>
      <c r="H64" s="21" t="e">
        <f>H99</f>
        <v>#REF!</v>
      </c>
      <c r="I64" s="13" t="e">
        <f>D64+E64+F64+G64+H64</f>
        <v>#REF!</v>
      </c>
      <c r="J64" s="1"/>
      <c r="K64" s="1" t="s">
        <v>58</v>
      </c>
      <c r="L64" s="1">
        <v>0</v>
      </c>
      <c r="M64" s="1">
        <v>5922.07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57"/>
      <c r="B65" s="357"/>
      <c r="C65" s="20" t="s">
        <v>18</v>
      </c>
      <c r="D65" s="21" t="e">
        <f>D87+D113</f>
        <v>#REF!</v>
      </c>
      <c r="E65" s="21">
        <f>E87+E113</f>
        <v>0</v>
      </c>
      <c r="F65" s="21">
        <f>F87+F113</f>
        <v>0</v>
      </c>
      <c r="G65" s="21">
        <f>G87+G113</f>
        <v>0</v>
      </c>
      <c r="H65" s="21">
        <f>H87+H113</f>
        <v>0</v>
      </c>
      <c r="I65" s="13" t="e">
        <f>D65+E65+F65+G65+H65</f>
        <v>#REF!</v>
      </c>
      <c r="J65" s="1"/>
      <c r="K65" s="1"/>
      <c r="L65" s="1">
        <f>L61+L62+L63+L64</f>
        <v>7549.7</v>
      </c>
      <c r="M65" s="1">
        <f>M64</f>
        <v>5922.07</v>
      </c>
      <c r="N65" s="1">
        <f>N62</f>
        <v>816.8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>
      <c r="A66" s="357"/>
      <c r="B66" s="357"/>
      <c r="C66" s="20" t="s">
        <v>25</v>
      </c>
      <c r="D66" s="21" t="e">
        <f>D98</f>
        <v>#REF!</v>
      </c>
      <c r="E66" s="21" t="e">
        <f>E98</f>
        <v>#REF!</v>
      </c>
      <c r="F66" s="21" t="e">
        <f>F98</f>
        <v>#REF!</v>
      </c>
      <c r="G66" s="21">
        <f>G98</f>
        <v>576.79999999999995</v>
      </c>
      <c r="H66" s="21">
        <f>H98</f>
        <v>576.79999999999995</v>
      </c>
      <c r="I66" s="13" t="e">
        <f>D66+E66+F66+G66+H66</f>
        <v>#REF!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57"/>
      <c r="B67" s="357"/>
      <c r="C67" s="20" t="s">
        <v>27</v>
      </c>
      <c r="D67" s="21" t="s">
        <v>28</v>
      </c>
      <c r="E67" s="21" t="s">
        <v>28</v>
      </c>
      <c r="F67" s="21" t="s">
        <v>28</v>
      </c>
      <c r="G67" s="21" t="s">
        <v>28</v>
      </c>
      <c r="H67" s="21" t="s">
        <v>28</v>
      </c>
      <c r="I67" s="13" t="s">
        <v>28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57"/>
      <c r="B68" s="357"/>
      <c r="C68" s="20" t="s">
        <v>29</v>
      </c>
      <c r="D68" s="21" t="s">
        <v>28</v>
      </c>
      <c r="E68" s="21" t="s">
        <v>28</v>
      </c>
      <c r="F68" s="21" t="s">
        <v>28</v>
      </c>
      <c r="G68" s="21" t="s">
        <v>28</v>
      </c>
      <c r="H68" s="21" t="s">
        <v>28</v>
      </c>
      <c r="I68" s="13" t="s">
        <v>28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" customHeight="1">
      <c r="A69" s="357"/>
      <c r="B69" s="357"/>
      <c r="C69" s="20" t="s">
        <v>30</v>
      </c>
      <c r="D69" s="21" t="s">
        <v>28</v>
      </c>
      <c r="E69" s="21" t="s">
        <v>28</v>
      </c>
      <c r="F69" s="21" t="s">
        <v>28</v>
      </c>
      <c r="G69" s="21" t="s">
        <v>28</v>
      </c>
      <c r="H69" s="21" t="s">
        <v>28</v>
      </c>
      <c r="I69" s="13" t="s">
        <v>28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57"/>
      <c r="B70" s="357"/>
      <c r="C70" s="20" t="s">
        <v>31</v>
      </c>
      <c r="D70" s="21" t="s">
        <v>28</v>
      </c>
      <c r="E70" s="21" t="s">
        <v>28</v>
      </c>
      <c r="F70" s="21" t="s">
        <v>28</v>
      </c>
      <c r="G70" s="21" t="s">
        <v>28</v>
      </c>
      <c r="H70" s="21" t="s">
        <v>28</v>
      </c>
      <c r="I70" s="13" t="s">
        <v>28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" customHeight="1">
      <c r="A71" s="357"/>
      <c r="B71" s="357"/>
      <c r="C71" s="20" t="s">
        <v>32</v>
      </c>
      <c r="D71" s="21" t="s">
        <v>28</v>
      </c>
      <c r="E71" s="21" t="s">
        <v>28</v>
      </c>
      <c r="F71" s="21" t="s">
        <v>28</v>
      </c>
      <c r="G71" s="21" t="s">
        <v>28</v>
      </c>
      <c r="H71" s="21" t="s">
        <v>28</v>
      </c>
      <c r="I71" s="13" t="s">
        <v>28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" customHeight="1">
      <c r="A72" s="357"/>
      <c r="B72" s="357"/>
      <c r="C72" s="20" t="s">
        <v>33</v>
      </c>
      <c r="D72" s="21" t="s">
        <v>28</v>
      </c>
      <c r="E72" s="21" t="s">
        <v>28</v>
      </c>
      <c r="F72" s="21" t="s">
        <v>28</v>
      </c>
      <c r="G72" s="21" t="s">
        <v>28</v>
      </c>
      <c r="H72" s="21" t="s">
        <v>28</v>
      </c>
      <c r="I72" s="13" t="s">
        <v>28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357"/>
      <c r="B73" s="357"/>
      <c r="C73" s="17" t="s">
        <v>34</v>
      </c>
      <c r="D73" s="18" t="e">
        <f>D88</f>
        <v>#REF!</v>
      </c>
      <c r="E73" s="18">
        <f>E88</f>
        <v>0</v>
      </c>
      <c r="F73" s="18">
        <f>F88</f>
        <v>0</v>
      </c>
      <c r="G73" s="18">
        <f>G88</f>
        <v>0</v>
      </c>
      <c r="H73" s="18">
        <f>H88</f>
        <v>0</v>
      </c>
      <c r="I73" s="13" t="e">
        <f>D73+E73+F73+G73+H73</f>
        <v>#REF!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customHeight="1">
      <c r="A74" s="352"/>
      <c r="B74" s="352"/>
      <c r="C74" s="17" t="s">
        <v>36</v>
      </c>
      <c r="D74" s="18" t="e">
        <f>D82</f>
        <v>#REF!</v>
      </c>
      <c r="E74" s="18" t="e">
        <f>E82</f>
        <v>#REF!</v>
      </c>
      <c r="F74" s="18" t="e">
        <f>F82</f>
        <v>#REF!</v>
      </c>
      <c r="G74" s="18" t="e">
        <f>F74</f>
        <v>#REF!</v>
      </c>
      <c r="H74" s="18" t="e">
        <f>G74</f>
        <v>#REF!</v>
      </c>
      <c r="I74" s="13" t="e">
        <f>D74+E74+F74+G74+H74</f>
        <v>#REF!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63" t="s">
        <v>59</v>
      </c>
      <c r="B75" s="365" t="s">
        <v>60</v>
      </c>
      <c r="C75" s="26" t="s">
        <v>16</v>
      </c>
      <c r="D75" s="25" t="s">
        <v>28</v>
      </c>
      <c r="E75" s="25" t="s">
        <v>28</v>
      </c>
      <c r="F75" s="25" t="s">
        <v>28</v>
      </c>
      <c r="G75" s="25" t="s">
        <v>28</v>
      </c>
      <c r="H75" s="25" t="s">
        <v>28</v>
      </c>
      <c r="I75" s="13" t="s">
        <v>28</v>
      </c>
      <c r="J75" s="1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>
      <c r="A76" s="352"/>
      <c r="B76" s="352"/>
      <c r="C76" s="26" t="s">
        <v>30</v>
      </c>
      <c r="D76" s="25" t="s">
        <v>28</v>
      </c>
      <c r="E76" s="25" t="s">
        <v>28</v>
      </c>
      <c r="F76" s="25" t="s">
        <v>28</v>
      </c>
      <c r="G76" s="25" t="s">
        <v>28</v>
      </c>
      <c r="H76" s="25" t="s">
        <v>28</v>
      </c>
      <c r="I76" s="13" t="s">
        <v>28</v>
      </c>
      <c r="J76" s="1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63" t="s">
        <v>61</v>
      </c>
      <c r="B77" s="365" t="s">
        <v>62</v>
      </c>
      <c r="C77" s="26" t="s">
        <v>18</v>
      </c>
      <c r="D77" s="25" t="s">
        <v>28</v>
      </c>
      <c r="E77" s="25" t="s">
        <v>28</v>
      </c>
      <c r="F77" s="25" t="s">
        <v>28</v>
      </c>
      <c r="G77" s="25" t="s">
        <v>28</v>
      </c>
      <c r="H77" s="25" t="s">
        <v>28</v>
      </c>
      <c r="I77" s="13" t="s">
        <v>28</v>
      </c>
      <c r="J77" s="1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57"/>
      <c r="B78" s="357"/>
      <c r="C78" s="26" t="s">
        <v>27</v>
      </c>
      <c r="D78" s="25" t="s">
        <v>28</v>
      </c>
      <c r="E78" s="25" t="s">
        <v>28</v>
      </c>
      <c r="F78" s="25" t="s">
        <v>28</v>
      </c>
      <c r="G78" s="25" t="s">
        <v>28</v>
      </c>
      <c r="H78" s="25" t="s">
        <v>28</v>
      </c>
      <c r="I78" s="13" t="s">
        <v>28</v>
      </c>
      <c r="J78" s="1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57"/>
      <c r="B79" s="357"/>
      <c r="C79" s="26" t="s">
        <v>29</v>
      </c>
      <c r="D79" s="25" t="s">
        <v>28</v>
      </c>
      <c r="E79" s="25" t="s">
        <v>28</v>
      </c>
      <c r="F79" s="25" t="s">
        <v>28</v>
      </c>
      <c r="G79" s="25" t="s">
        <v>28</v>
      </c>
      <c r="H79" s="25" t="s">
        <v>28</v>
      </c>
      <c r="I79" s="13" t="s">
        <v>28</v>
      </c>
      <c r="J79" s="1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>
      <c r="A80" s="357"/>
      <c r="B80" s="357"/>
      <c r="C80" s="26" t="s">
        <v>25</v>
      </c>
      <c r="D80" s="25" t="s">
        <v>28</v>
      </c>
      <c r="E80" s="25" t="s">
        <v>28</v>
      </c>
      <c r="F80" s="25" t="s">
        <v>28</v>
      </c>
      <c r="G80" s="25" t="s">
        <v>28</v>
      </c>
      <c r="H80" s="25" t="s">
        <v>28</v>
      </c>
      <c r="I80" s="13" t="s">
        <v>28</v>
      </c>
      <c r="J80" s="1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57"/>
      <c r="B81" s="357"/>
      <c r="C81" s="26" t="s">
        <v>31</v>
      </c>
      <c r="D81" s="25" t="s">
        <v>28</v>
      </c>
      <c r="E81" s="25" t="s">
        <v>28</v>
      </c>
      <c r="F81" s="25" t="s">
        <v>28</v>
      </c>
      <c r="G81" s="25" t="s">
        <v>28</v>
      </c>
      <c r="H81" s="25" t="s">
        <v>28</v>
      </c>
      <c r="I81" s="13" t="s">
        <v>28</v>
      </c>
      <c r="J81" s="1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7"/>
      <c r="B82" s="28"/>
      <c r="C82" s="9" t="s">
        <v>36</v>
      </c>
      <c r="D82" s="10" t="e">
        <f>'годовой отчет 2021'!#REF!</f>
        <v>#REF!</v>
      </c>
      <c r="E82" s="10" t="e">
        <f>'годовой отчет 2021'!#REF!</f>
        <v>#REF!</v>
      </c>
      <c r="F82" s="10" t="e">
        <f>'годовой отчет 2021'!#REF!</f>
        <v>#REF!</v>
      </c>
      <c r="G82" s="10" t="e">
        <f>F82</f>
        <v>#REF!</v>
      </c>
      <c r="H82" s="10" t="e">
        <f>'годовой отчет 2021'!#REF!</f>
        <v>#REF!</v>
      </c>
      <c r="I82" s="13" t="e">
        <f t="shared" ref="I82:I88" si="5">D82+E82+F82+G82+H82</f>
        <v>#REF!</v>
      </c>
      <c r="J82" s="1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363" t="s">
        <v>63</v>
      </c>
      <c r="B83" s="365" t="s">
        <v>64</v>
      </c>
      <c r="C83" s="22" t="s">
        <v>10</v>
      </c>
      <c r="D83" s="23" t="e">
        <f>D84+D86+D88</f>
        <v>#REF!</v>
      </c>
      <c r="E83" s="23">
        <f>E84+E86</f>
        <v>0</v>
      </c>
      <c r="F83" s="23">
        <f>F84+F86</f>
        <v>0</v>
      </c>
      <c r="G83" s="23">
        <f>G84+G86</f>
        <v>0</v>
      </c>
      <c r="H83" s="23">
        <f>H84+H86</f>
        <v>0</v>
      </c>
      <c r="I83" s="13" t="e">
        <f t="shared" si="5"/>
        <v>#REF!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357"/>
      <c r="B84" s="357"/>
      <c r="C84" s="9" t="s">
        <v>12</v>
      </c>
      <c r="D84" s="10" t="e">
        <f>D85</f>
        <v>#REF!</v>
      </c>
      <c r="E84" s="10">
        <f>E85</f>
        <v>0</v>
      </c>
      <c r="F84" s="10">
        <f>F85</f>
        <v>0</v>
      </c>
      <c r="G84" s="10">
        <f>G85</f>
        <v>0</v>
      </c>
      <c r="H84" s="10">
        <f>H85</f>
        <v>0</v>
      </c>
      <c r="I84" s="13" t="e">
        <f t="shared" si="5"/>
        <v>#REF!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>
      <c r="A85" s="357"/>
      <c r="B85" s="357"/>
      <c r="C85" s="26" t="s">
        <v>53</v>
      </c>
      <c r="D85" s="25" t="e">
        <f>'годовой отчет 2021'!#REF!</f>
        <v>#REF!</v>
      </c>
      <c r="E85" s="25">
        <v>0</v>
      </c>
      <c r="F85" s="25">
        <v>0</v>
      </c>
      <c r="G85" s="25">
        <v>0</v>
      </c>
      <c r="H85" s="25">
        <v>0</v>
      </c>
      <c r="I85" s="13" t="e">
        <f t="shared" si="5"/>
        <v>#REF!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357"/>
      <c r="B86" s="357"/>
      <c r="C86" s="9" t="s">
        <v>20</v>
      </c>
      <c r="D86" s="10" t="e">
        <f>D87</f>
        <v>#REF!</v>
      </c>
      <c r="E86" s="10">
        <f>E87</f>
        <v>0</v>
      </c>
      <c r="F86" s="10">
        <f>F87</f>
        <v>0</v>
      </c>
      <c r="G86" s="10">
        <f>G87</f>
        <v>0</v>
      </c>
      <c r="H86" s="10">
        <f>H87</f>
        <v>0</v>
      </c>
      <c r="I86" s="13" t="e">
        <f t="shared" si="5"/>
        <v>#REF!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>
      <c r="A87" s="357"/>
      <c r="B87" s="357"/>
      <c r="C87" s="26" t="s">
        <v>53</v>
      </c>
      <c r="D87" s="25" t="e">
        <f>'годовой отчет 2021'!#REF!</f>
        <v>#REF!</v>
      </c>
      <c r="E87" s="25">
        <v>0</v>
      </c>
      <c r="F87" s="25">
        <v>0</v>
      </c>
      <c r="G87" s="25">
        <v>0</v>
      </c>
      <c r="H87" s="25">
        <v>0</v>
      </c>
      <c r="I87" s="13" t="e">
        <f t="shared" si="5"/>
        <v>#REF!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8.25" customHeight="1">
      <c r="A88" s="352"/>
      <c r="B88" s="352"/>
      <c r="C88" s="9" t="s">
        <v>34</v>
      </c>
      <c r="D88" s="10" t="e">
        <f>'годовой отчет 2021'!#REF!</f>
        <v>#REF!</v>
      </c>
      <c r="E88" s="10">
        <v>0</v>
      </c>
      <c r="F88" s="10">
        <v>0</v>
      </c>
      <c r="G88" s="10">
        <v>0</v>
      </c>
      <c r="H88" s="10">
        <v>0</v>
      </c>
      <c r="I88" s="13" t="e">
        <f t="shared" si="5"/>
        <v>#REF!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63" t="s">
        <v>65</v>
      </c>
      <c r="B89" s="365" t="s">
        <v>66</v>
      </c>
      <c r="C89" s="26" t="s">
        <v>16</v>
      </c>
      <c r="D89" s="25" t="s">
        <v>28</v>
      </c>
      <c r="E89" s="25" t="s">
        <v>28</v>
      </c>
      <c r="F89" s="25" t="s">
        <v>28</v>
      </c>
      <c r="G89" s="25" t="s">
        <v>28</v>
      </c>
      <c r="H89" s="25" t="s">
        <v>28</v>
      </c>
      <c r="I89" s="13" t="s">
        <v>28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57"/>
      <c r="B90" s="357"/>
      <c r="C90" s="26" t="s">
        <v>18</v>
      </c>
      <c r="D90" s="25" t="s">
        <v>28</v>
      </c>
      <c r="E90" s="25" t="s">
        <v>28</v>
      </c>
      <c r="F90" s="25" t="s">
        <v>28</v>
      </c>
      <c r="G90" s="25" t="s">
        <v>28</v>
      </c>
      <c r="H90" s="25" t="s">
        <v>28</v>
      </c>
      <c r="I90" s="13" t="s">
        <v>28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>
      <c r="A91" s="357"/>
      <c r="B91" s="357"/>
      <c r="C91" s="26" t="s">
        <v>25</v>
      </c>
      <c r="D91" s="25" t="s">
        <v>28</v>
      </c>
      <c r="E91" s="25" t="s">
        <v>28</v>
      </c>
      <c r="F91" s="25" t="s">
        <v>28</v>
      </c>
      <c r="G91" s="25" t="s">
        <v>28</v>
      </c>
      <c r="H91" s="25" t="s">
        <v>28</v>
      </c>
      <c r="I91" s="13" t="s">
        <v>28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57"/>
      <c r="B92" s="357"/>
      <c r="C92" s="26" t="s">
        <v>27</v>
      </c>
      <c r="D92" s="25" t="s">
        <v>28</v>
      </c>
      <c r="E92" s="25" t="s">
        <v>28</v>
      </c>
      <c r="F92" s="25" t="s">
        <v>28</v>
      </c>
      <c r="G92" s="25" t="s">
        <v>28</v>
      </c>
      <c r="H92" s="25" t="s">
        <v>28</v>
      </c>
      <c r="I92" s="13" t="s">
        <v>28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57"/>
      <c r="B93" s="357"/>
      <c r="C93" s="26" t="s">
        <v>29</v>
      </c>
      <c r="D93" s="25" t="s">
        <v>28</v>
      </c>
      <c r="E93" s="25" t="s">
        <v>28</v>
      </c>
      <c r="F93" s="25" t="s">
        <v>28</v>
      </c>
      <c r="G93" s="25" t="s">
        <v>28</v>
      </c>
      <c r="H93" s="25" t="s">
        <v>28</v>
      </c>
      <c r="I93" s="13" t="s">
        <v>28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>
      <c r="A94" s="357"/>
      <c r="B94" s="357"/>
      <c r="C94" s="26" t="s">
        <v>32</v>
      </c>
      <c r="D94" s="25" t="s">
        <v>28</v>
      </c>
      <c r="E94" s="25" t="s">
        <v>28</v>
      </c>
      <c r="F94" s="25" t="s">
        <v>28</v>
      </c>
      <c r="G94" s="25" t="s">
        <v>28</v>
      </c>
      <c r="H94" s="25" t="s">
        <v>28</v>
      </c>
      <c r="I94" s="13" t="s">
        <v>28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>
      <c r="A95" s="352"/>
      <c r="B95" s="352"/>
      <c r="C95" s="26" t="s">
        <v>33</v>
      </c>
      <c r="D95" s="25" t="s">
        <v>28</v>
      </c>
      <c r="E95" s="25" t="s">
        <v>28</v>
      </c>
      <c r="F95" s="25" t="s">
        <v>28</v>
      </c>
      <c r="G95" s="25" t="s">
        <v>28</v>
      </c>
      <c r="H95" s="25" t="s">
        <v>28</v>
      </c>
      <c r="I95" s="13" t="s">
        <v>28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363" t="s">
        <v>67</v>
      </c>
      <c r="B96" s="365" t="s">
        <v>68</v>
      </c>
      <c r="C96" s="9" t="s">
        <v>20</v>
      </c>
      <c r="D96" s="10" t="e">
        <f>D98+D99</f>
        <v>#REF!</v>
      </c>
      <c r="E96" s="10" t="e">
        <f>E98+E99</f>
        <v>#REF!</v>
      </c>
      <c r="F96" s="10" t="e">
        <f>F98+F99</f>
        <v>#REF!</v>
      </c>
      <c r="G96" s="10" t="e">
        <f>G98+G99</f>
        <v>#REF!</v>
      </c>
      <c r="H96" s="10" t="e">
        <f>H98+H99</f>
        <v>#REF!</v>
      </c>
      <c r="I96" s="13" t="e">
        <f>D96+E96+F96+G96+H96</f>
        <v>#REF!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357"/>
      <c r="B97" s="357"/>
      <c r="C97" s="9" t="s">
        <v>14</v>
      </c>
      <c r="D97" s="10"/>
      <c r="E97" s="10"/>
      <c r="F97" s="10"/>
      <c r="G97" s="10"/>
      <c r="H97" s="10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6" customHeight="1">
      <c r="A98" s="357"/>
      <c r="B98" s="357"/>
      <c r="C98" s="26" t="s">
        <v>25</v>
      </c>
      <c r="D98" s="25" t="e">
        <f>'годовой отчет 2021'!#REF!</f>
        <v>#REF!</v>
      </c>
      <c r="E98" s="25" t="e">
        <f>'годовой отчет 2021'!#REF!</f>
        <v>#REF!</v>
      </c>
      <c r="F98" s="25" t="e">
        <f>'годовой отчет 2021'!#REF!</f>
        <v>#REF!</v>
      </c>
      <c r="G98" s="25">
        <v>576.79999999999995</v>
      </c>
      <c r="H98" s="25">
        <v>576.79999999999995</v>
      </c>
      <c r="I98" s="13" t="e">
        <f>D98+E98+F98+G98+H98</f>
        <v>#REF!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57"/>
      <c r="B99" s="357"/>
      <c r="C99" s="26" t="s">
        <v>16</v>
      </c>
      <c r="D99" s="25" t="e">
        <f>'годовой отчет 2021'!#REF!+'годовой отчет 2021'!#REF!</f>
        <v>#REF!</v>
      </c>
      <c r="E99" s="25" t="e">
        <f>'годовой отчет 2021'!#REF!+'годовой отчет 2021'!#REF!</f>
        <v>#REF!</v>
      </c>
      <c r="F99" s="25" t="e">
        <f>'годовой отчет 2021'!#REF!+'годовой отчет 2021'!#REF!</f>
        <v>#REF!</v>
      </c>
      <c r="G99" s="25" t="e">
        <f>F99</f>
        <v>#REF!</v>
      </c>
      <c r="H99" s="25" t="e">
        <f>G99</f>
        <v>#REF!</v>
      </c>
      <c r="I99" s="13" t="e">
        <f>D99+E99+F99+G99+H99</f>
        <v>#REF!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57"/>
      <c r="B100" s="357"/>
      <c r="C100" s="26" t="s">
        <v>29</v>
      </c>
      <c r="D100" s="25" t="s">
        <v>28</v>
      </c>
      <c r="E100" s="25" t="s">
        <v>28</v>
      </c>
      <c r="F100" s="25" t="s">
        <v>28</v>
      </c>
      <c r="G100" s="25" t="s">
        <v>28</v>
      </c>
      <c r="H100" s="25" t="s">
        <v>28</v>
      </c>
      <c r="I100" s="13" t="s">
        <v>28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57"/>
      <c r="B101" s="357"/>
      <c r="C101" s="26" t="s">
        <v>18</v>
      </c>
      <c r="D101" s="25" t="s">
        <v>28</v>
      </c>
      <c r="E101" s="25" t="s">
        <v>28</v>
      </c>
      <c r="F101" s="25" t="s">
        <v>28</v>
      </c>
      <c r="G101" s="25" t="s">
        <v>28</v>
      </c>
      <c r="H101" s="25" t="s">
        <v>28</v>
      </c>
      <c r="I101" s="13" t="s">
        <v>28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357"/>
      <c r="B102" s="357"/>
      <c r="C102" s="26" t="s">
        <v>27</v>
      </c>
      <c r="D102" s="25" t="s">
        <v>28</v>
      </c>
      <c r="E102" s="25" t="s">
        <v>28</v>
      </c>
      <c r="F102" s="25" t="s">
        <v>28</v>
      </c>
      <c r="G102" s="25" t="s">
        <v>28</v>
      </c>
      <c r="H102" s="25" t="s">
        <v>28</v>
      </c>
      <c r="I102" s="13" t="s">
        <v>28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6" customHeight="1">
      <c r="A103" s="352"/>
      <c r="B103" s="352"/>
      <c r="C103" s="26" t="s">
        <v>33</v>
      </c>
      <c r="D103" s="25" t="s">
        <v>28</v>
      </c>
      <c r="E103" s="25" t="s">
        <v>28</v>
      </c>
      <c r="F103" s="25" t="s">
        <v>28</v>
      </c>
      <c r="G103" s="25" t="s">
        <v>28</v>
      </c>
      <c r="H103" s="25" t="s">
        <v>28</v>
      </c>
      <c r="I103" s="13" t="s">
        <v>28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363" t="s">
        <v>69</v>
      </c>
      <c r="B104" s="365" t="s">
        <v>70</v>
      </c>
      <c r="C104" s="26" t="s">
        <v>16</v>
      </c>
      <c r="D104" s="25" t="s">
        <v>28</v>
      </c>
      <c r="E104" s="25" t="s">
        <v>28</v>
      </c>
      <c r="F104" s="25" t="s">
        <v>28</v>
      </c>
      <c r="G104" s="25" t="s">
        <v>28</v>
      </c>
      <c r="H104" s="25" t="s">
        <v>28</v>
      </c>
      <c r="I104" s="13" t="s">
        <v>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357"/>
      <c r="B105" s="357"/>
      <c r="C105" s="26" t="s">
        <v>18</v>
      </c>
      <c r="D105" s="25" t="s">
        <v>28</v>
      </c>
      <c r="E105" s="25" t="s">
        <v>28</v>
      </c>
      <c r="F105" s="25" t="s">
        <v>28</v>
      </c>
      <c r="G105" s="25" t="s">
        <v>28</v>
      </c>
      <c r="H105" s="25" t="s">
        <v>28</v>
      </c>
      <c r="I105" s="13" t="s">
        <v>28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352"/>
      <c r="B106" s="352"/>
      <c r="C106" s="26" t="s">
        <v>29</v>
      </c>
      <c r="D106" s="25" t="s">
        <v>28</v>
      </c>
      <c r="E106" s="25" t="s">
        <v>28</v>
      </c>
      <c r="F106" s="25" t="s">
        <v>28</v>
      </c>
      <c r="G106" s="25" t="s">
        <v>28</v>
      </c>
      <c r="H106" s="25" t="s">
        <v>28</v>
      </c>
      <c r="I106" s="13" t="s">
        <v>28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363" t="s">
        <v>71</v>
      </c>
      <c r="B107" s="365" t="s">
        <v>72</v>
      </c>
      <c r="C107" s="22" t="s">
        <v>10</v>
      </c>
      <c r="D107" s="23" t="e">
        <f>D108+D111</f>
        <v>#REF!</v>
      </c>
      <c r="E107" s="23">
        <f>E108+E111</f>
        <v>0</v>
      </c>
      <c r="F107" s="23">
        <f>F108+F111</f>
        <v>0</v>
      </c>
      <c r="G107" s="23">
        <f>G108+G111</f>
        <v>0</v>
      </c>
      <c r="H107" s="23">
        <f>H108+H111</f>
        <v>0</v>
      </c>
      <c r="I107" s="77" t="e">
        <f>D107+E107+F107+G107+H107</f>
        <v>#REF!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357"/>
      <c r="B108" s="357"/>
      <c r="C108" s="9" t="s">
        <v>12</v>
      </c>
      <c r="D108" s="10" t="e">
        <f>D110</f>
        <v>#REF!</v>
      </c>
      <c r="E108" s="10">
        <f>E110</f>
        <v>0</v>
      </c>
      <c r="F108" s="10">
        <f>F110</f>
        <v>0</v>
      </c>
      <c r="G108" s="10">
        <f>G110</f>
        <v>0</v>
      </c>
      <c r="H108" s="10">
        <f>H110</f>
        <v>0</v>
      </c>
      <c r="I108" s="13" t="e">
        <f>D108+E108+F108+G108+H108</f>
        <v>#REF!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357"/>
      <c r="B109" s="357"/>
      <c r="C109" s="9" t="s">
        <v>14</v>
      </c>
      <c r="D109" s="10"/>
      <c r="E109" s="10"/>
      <c r="F109" s="10"/>
      <c r="G109" s="10"/>
      <c r="H109" s="10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357"/>
      <c r="B110" s="357"/>
      <c r="C110" s="26" t="s">
        <v>18</v>
      </c>
      <c r="D110" s="25" t="e">
        <f>'годовой отчет 2021'!#REF!</f>
        <v>#REF!</v>
      </c>
      <c r="E110" s="25">
        <v>0</v>
      </c>
      <c r="F110" s="25">
        <v>0</v>
      </c>
      <c r="G110" s="25">
        <v>0</v>
      </c>
      <c r="H110" s="25">
        <v>0</v>
      </c>
      <c r="I110" s="13" t="e">
        <f>D110+E110+F110+G110+H110</f>
        <v>#REF!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357"/>
      <c r="B111" s="357"/>
      <c r="C111" s="9" t="s">
        <v>20</v>
      </c>
      <c r="D111" s="10" t="e">
        <f>D113</f>
        <v>#REF!</v>
      </c>
      <c r="E111" s="10">
        <f>E113</f>
        <v>0</v>
      </c>
      <c r="F111" s="10">
        <f>F113</f>
        <v>0</v>
      </c>
      <c r="G111" s="10">
        <f>G113</f>
        <v>0</v>
      </c>
      <c r="H111" s="10">
        <f>H113</f>
        <v>0</v>
      </c>
      <c r="I111" s="13" t="e">
        <f>D111+E111+F111+G111+H111</f>
        <v>#REF!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357"/>
      <c r="B112" s="357"/>
      <c r="C112" s="9" t="s">
        <v>14</v>
      </c>
      <c r="D112" s="10"/>
      <c r="E112" s="10"/>
      <c r="F112" s="10"/>
      <c r="G112" s="10"/>
      <c r="H112" s="10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357"/>
      <c r="B113" s="357"/>
      <c r="C113" s="26" t="s">
        <v>18</v>
      </c>
      <c r="D113" s="25" t="e">
        <f>'годовой отчет 2021'!#REF!</f>
        <v>#REF!</v>
      </c>
      <c r="E113" s="25">
        <v>0</v>
      </c>
      <c r="F113" s="25">
        <v>0</v>
      </c>
      <c r="G113" s="25">
        <v>0</v>
      </c>
      <c r="H113" s="25">
        <v>0</v>
      </c>
      <c r="I113" s="13" t="e">
        <f>D113+E113+F113+G113+H113</f>
        <v>#REF!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361" t="s">
        <v>73</v>
      </c>
      <c r="B114" s="368" t="s">
        <v>74</v>
      </c>
      <c r="C114" s="15" t="s">
        <v>10</v>
      </c>
      <c r="D114" s="16" t="e">
        <f>D115+D118+D123</f>
        <v>#REF!</v>
      </c>
      <c r="E114" s="16" t="e">
        <f>E115+E118+E123</f>
        <v>#REF!</v>
      </c>
      <c r="F114" s="16" t="e">
        <f>F115+F118+F123</f>
        <v>#REF!</v>
      </c>
      <c r="G114" s="16" t="e">
        <f>G115+G118+G123</f>
        <v>#REF!</v>
      </c>
      <c r="H114" s="16" t="e">
        <f>H115+H118+H123</f>
        <v>#REF!</v>
      </c>
      <c r="I114" s="13" t="e">
        <f>D114+E114+F114+G114+H114</f>
        <v>#REF!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357"/>
      <c r="B115" s="357"/>
      <c r="C115" s="17" t="s">
        <v>12</v>
      </c>
      <c r="D115" s="18">
        <f>D117</f>
        <v>650.5</v>
      </c>
      <c r="E115" s="18" t="e">
        <f>E117</f>
        <v>#REF!</v>
      </c>
      <c r="F115" s="18" t="e">
        <f>F117</f>
        <v>#REF!</v>
      </c>
      <c r="G115" s="18" t="e">
        <f>G117</f>
        <v>#REF!</v>
      </c>
      <c r="H115" s="18" t="e">
        <f>H117</f>
        <v>#REF!</v>
      </c>
      <c r="I115" s="13" t="e">
        <f>D115+E115+F115+G115+H115</f>
        <v>#REF!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357"/>
      <c r="B116" s="357"/>
      <c r="C116" s="17" t="s">
        <v>14</v>
      </c>
      <c r="D116" s="18"/>
      <c r="E116" s="18"/>
      <c r="F116" s="18"/>
      <c r="G116" s="18"/>
      <c r="H116" s="18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357"/>
      <c r="B117" s="357"/>
      <c r="C117" s="29" t="s">
        <v>16</v>
      </c>
      <c r="D117" s="21">
        <f>'годовой отчет 2021'!J31</f>
        <v>650.5</v>
      </c>
      <c r="E117" s="21" t="e">
        <f>'годовой отчет 2021'!N31</f>
        <v>#REF!</v>
      </c>
      <c r="F117" s="21" t="e">
        <f>'годовой отчет 2021'!#REF!</f>
        <v>#REF!</v>
      </c>
      <c r="G117" s="21" t="e">
        <f>F117</f>
        <v>#REF!</v>
      </c>
      <c r="H117" s="21" t="e">
        <f>G117</f>
        <v>#REF!</v>
      </c>
      <c r="I117" s="13" t="e">
        <f>D117+E117+F117+G117+H117</f>
        <v>#REF!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357"/>
      <c r="B118" s="357"/>
      <c r="C118" s="17" t="s">
        <v>20</v>
      </c>
      <c r="D118" s="18">
        <f>D120+D121+D122</f>
        <v>350.27000000000044</v>
      </c>
      <c r="E118" s="18" t="e">
        <f>E120+E121+E122</f>
        <v>#REF!</v>
      </c>
      <c r="F118" s="18" t="e">
        <f>F120+F121+F122</f>
        <v>#REF!</v>
      </c>
      <c r="G118" s="18" t="e">
        <f>G120+G121+G122</f>
        <v>#REF!</v>
      </c>
      <c r="H118" s="18" t="e">
        <f>H120+H121+H122</f>
        <v>#REF!</v>
      </c>
      <c r="I118" s="13" t="e">
        <f>D118+E118+F118+G118+H118</f>
        <v>#REF!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357"/>
      <c r="B119" s="357"/>
      <c r="C119" s="17" t="s">
        <v>14</v>
      </c>
      <c r="D119" s="18"/>
      <c r="E119" s="18"/>
      <c r="F119" s="18"/>
      <c r="G119" s="18"/>
      <c r="H119" s="18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357"/>
      <c r="B120" s="357"/>
      <c r="C120" s="29" t="s">
        <v>16</v>
      </c>
      <c r="D120" s="21">
        <f>'годовой отчет 2021'!J32-ГП!D121-ГП!D122</f>
        <v>-12316.23</v>
      </c>
      <c r="E120" s="21" t="e">
        <f>'годовой отчет 2021'!N32-ГП!E121-ГП!E122</f>
        <v>#REF!</v>
      </c>
      <c r="F120" s="21" t="e">
        <f>'годовой отчет 2021'!#REF!-ГП!F121-ГП!F122</f>
        <v>#REF!</v>
      </c>
      <c r="G120" s="21" t="e">
        <f>F120</f>
        <v>#REF!</v>
      </c>
      <c r="H120" s="21" t="e">
        <f>G120</f>
        <v>#REF!</v>
      </c>
      <c r="I120" s="13" t="e">
        <f t="shared" ref="I120:I126" si="6">D120+E120+F120+G120+H120</f>
        <v>#REF!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357"/>
      <c r="B121" s="357"/>
      <c r="C121" s="29" t="s">
        <v>23</v>
      </c>
      <c r="D121" s="21">
        <v>12169</v>
      </c>
      <c r="E121" s="21">
        <v>12169</v>
      </c>
      <c r="F121" s="21">
        <v>12169</v>
      </c>
      <c r="G121" s="21">
        <v>12169</v>
      </c>
      <c r="H121" s="21">
        <v>12169</v>
      </c>
      <c r="I121" s="13">
        <f t="shared" si="6"/>
        <v>60845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6" customHeight="1">
      <c r="A122" s="357"/>
      <c r="B122" s="357"/>
      <c r="C122" s="29" t="s">
        <v>24</v>
      </c>
      <c r="D122" s="21">
        <f>507.5-10</f>
        <v>497.5</v>
      </c>
      <c r="E122" s="21">
        <v>507.5</v>
      </c>
      <c r="F122" s="21">
        <v>507.5</v>
      </c>
      <c r="G122" s="21">
        <v>507.5</v>
      </c>
      <c r="H122" s="21">
        <v>507.5</v>
      </c>
      <c r="I122" s="13">
        <f t="shared" si="6"/>
        <v>2527.5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352"/>
      <c r="B123" s="352"/>
      <c r="C123" s="17" t="s">
        <v>35</v>
      </c>
      <c r="D123" s="18" t="e">
        <f>'годовой отчет 2021'!#REF!</f>
        <v>#REF!</v>
      </c>
      <c r="E123" s="18">
        <v>0</v>
      </c>
      <c r="F123" s="18">
        <v>0</v>
      </c>
      <c r="G123" s="18">
        <v>0</v>
      </c>
      <c r="H123" s="18">
        <v>0</v>
      </c>
      <c r="I123" s="13" t="e">
        <f t="shared" si="6"/>
        <v>#REF!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30" t="s">
        <v>75</v>
      </c>
      <c r="B124" s="31" t="s">
        <v>76</v>
      </c>
      <c r="C124" s="81" t="s">
        <v>77</v>
      </c>
      <c r="D124" s="18">
        <f>'годовой отчет 2021'!J38</f>
        <v>179.9</v>
      </c>
      <c r="E124" s="18">
        <v>63393</v>
      </c>
      <c r="F124" s="18">
        <v>64027</v>
      </c>
      <c r="G124" s="18">
        <v>64027</v>
      </c>
      <c r="H124" s="18">
        <v>64027</v>
      </c>
      <c r="I124" s="13">
        <f t="shared" si="6"/>
        <v>255653.9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367">
        <v>5</v>
      </c>
      <c r="B125" s="359" t="s">
        <v>78</v>
      </c>
      <c r="C125" s="15" t="s">
        <v>10</v>
      </c>
      <c r="D125" s="16" t="e">
        <f>D126+D129+D132</f>
        <v>#REF!</v>
      </c>
      <c r="E125" s="16" t="e">
        <f>E126+E129</f>
        <v>#REF!</v>
      </c>
      <c r="F125" s="16" t="e">
        <f>F126+F129</f>
        <v>#REF!</v>
      </c>
      <c r="G125" s="16" t="e">
        <f>G126+G129</f>
        <v>#REF!</v>
      </c>
      <c r="H125" s="16" t="e">
        <f>H126+H129</f>
        <v>#REF!</v>
      </c>
      <c r="I125" s="13" t="e">
        <f t="shared" si="6"/>
        <v>#REF!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357"/>
      <c r="B126" s="357"/>
      <c r="C126" s="17" t="s">
        <v>12</v>
      </c>
      <c r="D126" s="18" t="e">
        <f>D128</f>
        <v>#REF!</v>
      </c>
      <c r="E126" s="18" t="e">
        <f>E128</f>
        <v>#REF!</v>
      </c>
      <c r="F126" s="18" t="e">
        <f>F128</f>
        <v>#REF!</v>
      </c>
      <c r="G126" s="18" t="e">
        <f>G128</f>
        <v>#REF!</v>
      </c>
      <c r="H126" s="18" t="e">
        <f>H128</f>
        <v>#REF!</v>
      </c>
      <c r="I126" s="13" t="e">
        <f t="shared" si="6"/>
        <v>#REF!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357"/>
      <c r="B127" s="357"/>
      <c r="C127" s="17" t="s">
        <v>14</v>
      </c>
      <c r="D127" s="18"/>
      <c r="E127" s="18"/>
      <c r="F127" s="18"/>
      <c r="G127" s="18"/>
      <c r="H127" s="18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357"/>
      <c r="B128" s="357"/>
      <c r="C128" s="20" t="s">
        <v>16</v>
      </c>
      <c r="D128" s="21" t="e">
        <f>'годовой отчет 2021'!#REF!</f>
        <v>#REF!</v>
      </c>
      <c r="E128" s="21" t="e">
        <f>'годовой отчет 2021'!#REF!</f>
        <v>#REF!</v>
      </c>
      <c r="F128" s="21" t="e">
        <f>'годовой отчет 2021'!#REF!</f>
        <v>#REF!</v>
      </c>
      <c r="G128" s="21" t="e">
        <f>F128</f>
        <v>#REF!</v>
      </c>
      <c r="H128" s="21" t="e">
        <f>G128</f>
        <v>#REF!</v>
      </c>
      <c r="I128" s="13" t="e">
        <f>D128+E128+F128+G128+H128</f>
        <v>#REF!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357"/>
      <c r="B129" s="357"/>
      <c r="C129" s="17" t="s">
        <v>20</v>
      </c>
      <c r="D129" s="18" t="e">
        <f>D131</f>
        <v>#REF!</v>
      </c>
      <c r="E129" s="18" t="e">
        <f>E131</f>
        <v>#REF!</v>
      </c>
      <c r="F129" s="18" t="e">
        <f>F131</f>
        <v>#REF!</v>
      </c>
      <c r="G129" s="18" t="e">
        <f>G131</f>
        <v>#REF!</v>
      </c>
      <c r="H129" s="18" t="e">
        <f>H131</f>
        <v>#REF!</v>
      </c>
      <c r="I129" s="13" t="e">
        <f>D129+E129+F129+G129+H129</f>
        <v>#REF!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357"/>
      <c r="B130" s="357"/>
      <c r="C130" s="17" t="s">
        <v>14</v>
      </c>
      <c r="D130" s="18"/>
      <c r="E130" s="18"/>
      <c r="F130" s="18"/>
      <c r="G130" s="18"/>
      <c r="H130" s="18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357"/>
      <c r="B131" s="357"/>
      <c r="C131" s="20" t="s">
        <v>16</v>
      </c>
      <c r="D131" s="21" t="e">
        <f>'годовой отчет 2021'!#REF!</f>
        <v>#REF!</v>
      </c>
      <c r="E131" s="21" t="e">
        <f>'годовой отчет 2021'!#REF!</f>
        <v>#REF!</v>
      </c>
      <c r="F131" s="21" t="e">
        <f>'годовой отчет 2021'!#REF!</f>
        <v>#REF!</v>
      </c>
      <c r="G131" s="21" t="e">
        <f>F131</f>
        <v>#REF!</v>
      </c>
      <c r="H131" s="21" t="e">
        <f>G131</f>
        <v>#REF!</v>
      </c>
      <c r="I131" s="13" t="e">
        <f>D131+E131+F131+G131+H131</f>
        <v>#REF!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352"/>
      <c r="B132" s="352"/>
      <c r="C132" s="17" t="s">
        <v>35</v>
      </c>
      <c r="D132" s="18" t="e">
        <f>'годовой отчет 2021'!#REF!</f>
        <v>#REF!</v>
      </c>
      <c r="E132" s="18" t="e">
        <f>'годовой отчет 2021'!#REF!</f>
        <v>#REF!</v>
      </c>
      <c r="F132" s="18" t="e">
        <f>'годовой отчет 2021'!#REF!</f>
        <v>#REF!</v>
      </c>
      <c r="G132" s="18" t="e">
        <f>F132</f>
        <v>#REF!</v>
      </c>
      <c r="H132" s="18" t="e">
        <f>G132</f>
        <v>#REF!</v>
      </c>
      <c r="I132" s="13" t="e">
        <f>D132+E132+F132+G132+H132</f>
        <v>#REF!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351" t="s">
        <v>79</v>
      </c>
      <c r="B133" s="358" t="s">
        <v>80</v>
      </c>
      <c r="C133" s="17" t="s">
        <v>20</v>
      </c>
      <c r="D133" s="18">
        <f>D135</f>
        <v>110726.9</v>
      </c>
      <c r="E133" s="18">
        <f>E135</f>
        <v>7958.9</v>
      </c>
      <c r="F133" s="18" t="e">
        <f>F135</f>
        <v>#REF!</v>
      </c>
      <c r="G133" s="18" t="e">
        <f>G135</f>
        <v>#REF!</v>
      </c>
      <c r="H133" s="18" t="e">
        <f>H135</f>
        <v>#REF!</v>
      </c>
      <c r="I133" s="13" t="e">
        <f>D133+E133+F133+G133+H133</f>
        <v>#REF!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357"/>
      <c r="B134" s="357"/>
      <c r="C134" s="17" t="s">
        <v>14</v>
      </c>
      <c r="D134" s="18"/>
      <c r="E134" s="18"/>
      <c r="F134" s="18"/>
      <c r="G134" s="18"/>
      <c r="H134" s="18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352"/>
      <c r="B135" s="352"/>
      <c r="C135" s="20" t="s">
        <v>16</v>
      </c>
      <c r="D135" s="21">
        <f>'годовой отчет 2021'!J60</f>
        <v>110726.9</v>
      </c>
      <c r="E135" s="21">
        <f>'годовой отчет 2021'!N60</f>
        <v>7958.9</v>
      </c>
      <c r="F135" s="21" t="e">
        <f>'годовой отчет 2021'!#REF!</f>
        <v>#REF!</v>
      </c>
      <c r="G135" s="21" t="e">
        <f>F135</f>
        <v>#REF!</v>
      </c>
      <c r="H135" s="21" t="e">
        <f>G135</f>
        <v>#REF!</v>
      </c>
      <c r="I135" s="13" t="e">
        <f>D135+E135+F135+G135+H135</f>
        <v>#REF!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369" t="s">
        <v>81</v>
      </c>
      <c r="B136" s="370" t="s">
        <v>82</v>
      </c>
      <c r="C136" s="32" t="s">
        <v>10</v>
      </c>
      <c r="D136" s="33" t="e">
        <f>D137+D140</f>
        <v>#REF!</v>
      </c>
      <c r="E136" s="33" t="e">
        <f>E137+E140</f>
        <v>#REF!</v>
      </c>
      <c r="F136" s="33" t="e">
        <f>F137+F140</f>
        <v>#REF!</v>
      </c>
      <c r="G136" s="33" t="e">
        <f>G137+G140</f>
        <v>#REF!</v>
      </c>
      <c r="H136" s="33" t="e">
        <f>H137+H140</f>
        <v>#REF!</v>
      </c>
      <c r="I136" s="13" t="e">
        <f>D136+E136+F136+G136+H136</f>
        <v>#REF!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>
      <c r="A137" s="357"/>
      <c r="B137" s="357"/>
      <c r="C137" s="34" t="s">
        <v>12</v>
      </c>
      <c r="D137" s="35" t="e">
        <f>D139</f>
        <v>#REF!</v>
      </c>
      <c r="E137" s="35" t="e">
        <f>E139</f>
        <v>#REF!</v>
      </c>
      <c r="F137" s="35" t="e">
        <f>F139</f>
        <v>#REF!</v>
      </c>
      <c r="G137" s="35" t="e">
        <f>G139</f>
        <v>#REF!</v>
      </c>
      <c r="H137" s="35" t="e">
        <f>H139</f>
        <v>#REF!</v>
      </c>
      <c r="I137" s="13" t="e">
        <f>D137+E137+F137+G137+H137</f>
        <v>#REF!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>
      <c r="A138" s="357"/>
      <c r="B138" s="357"/>
      <c r="C138" s="34" t="s">
        <v>14</v>
      </c>
      <c r="D138" s="35"/>
      <c r="E138" s="35"/>
      <c r="F138" s="35"/>
      <c r="G138" s="35"/>
      <c r="H138" s="35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6.25" customHeight="1">
      <c r="A139" s="357"/>
      <c r="B139" s="357"/>
      <c r="C139" s="36" t="s">
        <v>16</v>
      </c>
      <c r="D139" s="37" t="e">
        <f>'годовой отчет 2021'!#REF!</f>
        <v>#REF!</v>
      </c>
      <c r="E139" s="37" t="e">
        <f>'годовой отчет 2021'!#REF!</f>
        <v>#REF!</v>
      </c>
      <c r="F139" s="37" t="e">
        <f>'годовой отчет 2021'!#REF!</f>
        <v>#REF!</v>
      </c>
      <c r="G139" s="37" t="e">
        <f>F139</f>
        <v>#REF!</v>
      </c>
      <c r="H139" s="37" t="e">
        <f>G139</f>
        <v>#REF!</v>
      </c>
      <c r="I139" s="13" t="e">
        <f>D139+E139+F139+G139+H139</f>
        <v>#REF!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357"/>
      <c r="B140" s="357"/>
      <c r="C140" s="34" t="s">
        <v>20</v>
      </c>
      <c r="D140" s="35" t="e">
        <f>D142</f>
        <v>#REF!</v>
      </c>
      <c r="E140" s="35" t="e">
        <f>E142</f>
        <v>#REF!</v>
      </c>
      <c r="F140" s="35" t="e">
        <f>F142</f>
        <v>#REF!</v>
      </c>
      <c r="G140" s="35" t="e">
        <f>G142</f>
        <v>#REF!</v>
      </c>
      <c r="H140" s="35" t="e">
        <f>H142</f>
        <v>#REF!</v>
      </c>
      <c r="I140" s="13" t="e">
        <f>D140+E140+F140+G140+H140</f>
        <v>#REF!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357"/>
      <c r="B141" s="357"/>
      <c r="C141" s="34" t="s">
        <v>14</v>
      </c>
      <c r="D141" s="35"/>
      <c r="E141" s="35"/>
      <c r="F141" s="35"/>
      <c r="G141" s="35"/>
      <c r="H141" s="35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352"/>
      <c r="B142" s="352"/>
      <c r="C142" s="36" t="s">
        <v>16</v>
      </c>
      <c r="D142" s="37" t="e">
        <f>'годовой отчет 2021'!#REF!</f>
        <v>#REF!</v>
      </c>
      <c r="E142" s="37" t="e">
        <f>'годовой отчет 2021'!#REF!</f>
        <v>#REF!</v>
      </c>
      <c r="F142" s="37" t="e">
        <f>'годовой отчет 2021'!#REF!</f>
        <v>#REF!</v>
      </c>
      <c r="G142" s="37" t="e">
        <f>F142</f>
        <v>#REF!</v>
      </c>
      <c r="H142" s="37" t="e">
        <f>G142</f>
        <v>#REF!</v>
      </c>
      <c r="I142" s="13" t="e">
        <f>D142+E142+F142+G142+H142</f>
        <v>#REF!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>
      <c r="A143" s="369" t="s">
        <v>83</v>
      </c>
      <c r="B143" s="371" t="s">
        <v>84</v>
      </c>
      <c r="C143" s="32" t="s">
        <v>10</v>
      </c>
      <c r="D143" s="33" t="e">
        <f>D144+D147+D150</f>
        <v>#REF!</v>
      </c>
      <c r="E143" s="33" t="e">
        <f>E144+E147</f>
        <v>#REF!</v>
      </c>
      <c r="F143" s="33" t="e">
        <f>F144+F147</f>
        <v>#REF!</v>
      </c>
      <c r="G143" s="33" t="e">
        <f>G144+G147</f>
        <v>#REF!</v>
      </c>
      <c r="H143" s="33" t="e">
        <f>H144+H147</f>
        <v>#REF!</v>
      </c>
      <c r="I143" s="13" t="e">
        <f>D143+E143+F143+G143+H143</f>
        <v>#REF!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357"/>
      <c r="B144" s="357"/>
      <c r="C144" s="34" t="s">
        <v>12</v>
      </c>
      <c r="D144" s="35" t="e">
        <f>D146</f>
        <v>#REF!</v>
      </c>
      <c r="E144" s="35" t="e">
        <f>E146</f>
        <v>#REF!</v>
      </c>
      <c r="F144" s="35" t="e">
        <f>F146</f>
        <v>#REF!</v>
      </c>
      <c r="G144" s="35" t="e">
        <f>G146</f>
        <v>#REF!</v>
      </c>
      <c r="H144" s="35" t="e">
        <f>H146</f>
        <v>#REF!</v>
      </c>
      <c r="I144" s="13" t="e">
        <f>D144+E144+F144+G144+H144</f>
        <v>#REF!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357"/>
      <c r="B145" s="357"/>
      <c r="C145" s="34" t="s">
        <v>14</v>
      </c>
      <c r="D145" s="35"/>
      <c r="E145" s="35"/>
      <c r="F145" s="35"/>
      <c r="G145" s="35"/>
      <c r="H145" s="35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357"/>
      <c r="B146" s="357"/>
      <c r="C146" s="36" t="s">
        <v>16</v>
      </c>
      <c r="D146" s="37" t="e">
        <f>'годовой отчет 2021'!#REF!</f>
        <v>#REF!</v>
      </c>
      <c r="E146" s="37" t="e">
        <f>'годовой отчет 2021'!#REF!</f>
        <v>#REF!</v>
      </c>
      <c r="F146" s="37" t="e">
        <f>'годовой отчет 2021'!#REF!</f>
        <v>#REF!</v>
      </c>
      <c r="G146" s="37" t="e">
        <f>F146</f>
        <v>#REF!</v>
      </c>
      <c r="H146" s="37" t="e">
        <f>F146</f>
        <v>#REF!</v>
      </c>
      <c r="I146" s="13" t="e">
        <f>D146+E146+F146+G146+H146</f>
        <v>#REF!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357"/>
      <c r="B147" s="357"/>
      <c r="C147" s="34" t="s">
        <v>20</v>
      </c>
      <c r="D147" s="35" t="e">
        <f>D149</f>
        <v>#REF!</v>
      </c>
      <c r="E147" s="35" t="e">
        <f>E149</f>
        <v>#REF!</v>
      </c>
      <c r="F147" s="35" t="e">
        <f>F149</f>
        <v>#REF!</v>
      </c>
      <c r="G147" s="35" t="e">
        <f>G149</f>
        <v>#REF!</v>
      </c>
      <c r="H147" s="35" t="e">
        <f>H149</f>
        <v>#REF!</v>
      </c>
      <c r="I147" s="13" t="e">
        <f>D147+E147+F147+G147+H147</f>
        <v>#REF!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357"/>
      <c r="B148" s="357"/>
      <c r="C148" s="34" t="s">
        <v>14</v>
      </c>
      <c r="D148" s="35"/>
      <c r="E148" s="35"/>
      <c r="F148" s="35"/>
      <c r="G148" s="35"/>
      <c r="H148" s="35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357"/>
      <c r="B149" s="357"/>
      <c r="C149" s="36" t="s">
        <v>16</v>
      </c>
      <c r="D149" s="37" t="e">
        <f>'годовой отчет 2021'!#REF!</f>
        <v>#REF!</v>
      </c>
      <c r="E149" s="37" t="e">
        <f>'годовой отчет 2021'!#REF!</f>
        <v>#REF!</v>
      </c>
      <c r="F149" s="37" t="e">
        <f>'годовой отчет 2021'!#REF!</f>
        <v>#REF!</v>
      </c>
      <c r="G149" s="37" t="e">
        <f>F149</f>
        <v>#REF!</v>
      </c>
      <c r="H149" s="37" t="e">
        <f>G149</f>
        <v>#REF!</v>
      </c>
      <c r="I149" s="13" t="e">
        <f>D149+E149+F149+G149+H149</f>
        <v>#REF!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6.25" customHeight="1">
      <c r="A150" s="352"/>
      <c r="B150" s="352"/>
      <c r="C150" s="34" t="s">
        <v>36</v>
      </c>
      <c r="D150" s="35" t="e">
        <f>'годовой отчет 2021'!#REF!</f>
        <v>#REF!</v>
      </c>
      <c r="E150" s="35">
        <v>0</v>
      </c>
      <c r="F150" s="35">
        <v>0</v>
      </c>
      <c r="G150" s="35">
        <v>0</v>
      </c>
      <c r="H150" s="35">
        <v>0</v>
      </c>
      <c r="I150" s="13" t="e">
        <f>D150+E150+F150+G150+H150</f>
        <v>#REF!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38"/>
      <c r="B151" s="39"/>
      <c r="C151" s="1"/>
      <c r="D151" s="40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38"/>
      <c r="B152" s="39"/>
      <c r="C152" s="1"/>
      <c r="D152" s="40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38"/>
      <c r="B153" s="39"/>
      <c r="C153" s="1"/>
      <c r="D153" s="40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38"/>
      <c r="B154" s="39"/>
      <c r="C154" s="1"/>
      <c r="D154" s="40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38"/>
      <c r="B155" s="39"/>
      <c r="C155" s="1"/>
      <c r="D155" s="40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38"/>
      <c r="B156" s="39"/>
      <c r="C156" s="1"/>
      <c r="D156" s="40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38"/>
      <c r="B157" s="39"/>
      <c r="C157" s="1"/>
      <c r="D157" s="40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38"/>
      <c r="B158" s="39"/>
      <c r="C158" s="1"/>
      <c r="D158" s="40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38"/>
      <c r="B159" s="39"/>
      <c r="C159" s="1"/>
      <c r="D159" s="40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38"/>
      <c r="B160" s="39"/>
      <c r="C160" s="1"/>
      <c r="D160" s="40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38"/>
      <c r="B161" s="39"/>
      <c r="C161" s="1"/>
      <c r="D161" s="40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38"/>
      <c r="B162" s="39"/>
      <c r="C162" s="1"/>
      <c r="D162" s="40"/>
      <c r="E162" s="40"/>
      <c r="F162" s="40"/>
      <c r="G162" s="40"/>
      <c r="H162" s="40"/>
      <c r="I162" s="4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38"/>
      <c r="B163" s="39"/>
      <c r="C163" s="1"/>
      <c r="D163" s="40"/>
      <c r="E163" s="40"/>
      <c r="F163" s="40"/>
      <c r="G163" s="40"/>
      <c r="H163" s="40"/>
      <c r="I163" s="4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38"/>
      <c r="B164" s="39"/>
      <c r="C164" s="1"/>
      <c r="D164" s="40"/>
      <c r="E164" s="40"/>
      <c r="F164" s="40"/>
      <c r="G164" s="40"/>
      <c r="H164" s="40"/>
      <c r="I164" s="4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38"/>
      <c r="B165" s="39"/>
      <c r="C165" s="1"/>
      <c r="D165" s="40"/>
      <c r="E165" s="40"/>
      <c r="F165" s="40"/>
      <c r="G165" s="40"/>
      <c r="H165" s="40"/>
      <c r="I165" s="4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38"/>
      <c r="B166" s="39"/>
      <c r="C166" s="1"/>
      <c r="D166" s="40"/>
      <c r="E166" s="40"/>
      <c r="F166" s="40"/>
      <c r="G166" s="40"/>
      <c r="H166" s="40"/>
      <c r="I166" s="4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38"/>
      <c r="B167" s="39"/>
      <c r="C167" s="1"/>
      <c r="D167" s="40"/>
      <c r="E167" s="40"/>
      <c r="F167" s="40"/>
      <c r="G167" s="40"/>
      <c r="H167" s="40"/>
      <c r="I167" s="4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38"/>
      <c r="B168" s="39"/>
      <c r="C168" s="1"/>
      <c r="D168" s="40"/>
      <c r="E168" s="40"/>
      <c r="F168" s="40"/>
      <c r="G168" s="40"/>
      <c r="H168" s="40"/>
      <c r="I168" s="4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38"/>
      <c r="B169" s="39"/>
      <c r="C169" s="1"/>
      <c r="D169" s="40"/>
      <c r="E169" s="40"/>
      <c r="F169" s="40"/>
      <c r="G169" s="40"/>
      <c r="H169" s="40"/>
      <c r="I169" s="4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38"/>
      <c r="B170" s="39"/>
      <c r="C170" s="1"/>
      <c r="D170" s="40"/>
      <c r="E170" s="40"/>
      <c r="F170" s="40"/>
      <c r="G170" s="40"/>
      <c r="H170" s="40"/>
      <c r="I170" s="4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38"/>
      <c r="B171" s="39"/>
      <c r="C171" s="1"/>
      <c r="D171" s="40"/>
      <c r="E171" s="40"/>
      <c r="F171" s="40"/>
      <c r="G171" s="40"/>
      <c r="H171" s="40"/>
      <c r="I171" s="4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38"/>
      <c r="B172" s="39"/>
      <c r="C172" s="1"/>
      <c r="D172" s="40"/>
      <c r="E172" s="40"/>
      <c r="F172" s="40"/>
      <c r="G172" s="40"/>
      <c r="H172" s="40"/>
      <c r="I172" s="4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38"/>
      <c r="B173" s="39"/>
      <c r="C173" s="1"/>
      <c r="D173" s="40"/>
      <c r="E173" s="40"/>
      <c r="F173" s="40"/>
      <c r="G173" s="40"/>
      <c r="H173" s="40"/>
      <c r="I173" s="4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38"/>
      <c r="B174" s="39"/>
      <c r="C174" s="1"/>
      <c r="D174" s="40"/>
      <c r="E174" s="40"/>
      <c r="F174" s="40"/>
      <c r="G174" s="40"/>
      <c r="H174" s="40"/>
      <c r="I174" s="4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38"/>
      <c r="B175" s="39"/>
      <c r="C175" s="1"/>
      <c r="D175" s="40"/>
      <c r="E175" s="40"/>
      <c r="F175" s="40"/>
      <c r="G175" s="40"/>
      <c r="H175" s="40"/>
      <c r="I175" s="4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38"/>
      <c r="B176" s="39"/>
      <c r="C176" s="1"/>
      <c r="D176" s="40"/>
      <c r="E176" s="40"/>
      <c r="F176" s="40"/>
      <c r="G176" s="40"/>
      <c r="H176" s="40"/>
      <c r="I176" s="4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38"/>
      <c r="B177" s="39"/>
      <c r="C177" s="1"/>
      <c r="D177" s="40"/>
      <c r="E177" s="40"/>
      <c r="F177" s="40"/>
      <c r="G177" s="40"/>
      <c r="H177" s="40"/>
      <c r="I177" s="4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38"/>
      <c r="B178" s="39"/>
      <c r="C178" s="1"/>
      <c r="D178" s="40"/>
      <c r="E178" s="40"/>
      <c r="F178" s="40"/>
      <c r="G178" s="40"/>
      <c r="H178" s="40"/>
      <c r="I178" s="4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38"/>
      <c r="B179" s="39"/>
      <c r="C179" s="1"/>
      <c r="D179" s="40"/>
      <c r="E179" s="40"/>
      <c r="F179" s="40"/>
      <c r="G179" s="40"/>
      <c r="H179" s="40"/>
      <c r="I179" s="4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38"/>
      <c r="B180" s="39"/>
      <c r="C180" s="1"/>
      <c r="D180" s="40"/>
      <c r="E180" s="40"/>
      <c r="F180" s="40"/>
      <c r="G180" s="40"/>
      <c r="H180" s="40"/>
      <c r="I180" s="4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38"/>
      <c r="B181" s="39"/>
      <c r="C181" s="1"/>
      <c r="D181" s="40"/>
      <c r="E181" s="40"/>
      <c r="F181" s="40"/>
      <c r="G181" s="40"/>
      <c r="H181" s="40"/>
      <c r="I181" s="4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38"/>
      <c r="B182" s="39"/>
      <c r="C182" s="1"/>
      <c r="D182" s="40"/>
      <c r="E182" s="40"/>
      <c r="F182" s="40"/>
      <c r="G182" s="40"/>
      <c r="H182" s="40"/>
      <c r="I182" s="4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38"/>
      <c r="B183" s="39"/>
      <c r="C183" s="1"/>
      <c r="D183" s="40"/>
      <c r="E183" s="40"/>
      <c r="F183" s="40"/>
      <c r="G183" s="40"/>
      <c r="H183" s="40"/>
      <c r="I183" s="4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38"/>
      <c r="B184" s="39"/>
      <c r="C184" s="1"/>
      <c r="D184" s="40"/>
      <c r="E184" s="40"/>
      <c r="F184" s="40"/>
      <c r="G184" s="40"/>
      <c r="H184" s="40"/>
      <c r="I184" s="4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38"/>
      <c r="B185" s="39"/>
      <c r="C185" s="1"/>
      <c r="D185" s="40"/>
      <c r="E185" s="40"/>
      <c r="F185" s="40"/>
      <c r="G185" s="40"/>
      <c r="H185" s="40"/>
      <c r="I185" s="4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38"/>
      <c r="B186" s="39"/>
      <c r="C186" s="1"/>
      <c r="D186" s="40"/>
      <c r="E186" s="40"/>
      <c r="F186" s="40"/>
      <c r="G186" s="40"/>
      <c r="H186" s="40"/>
      <c r="I186" s="4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38"/>
      <c r="B187" s="39"/>
      <c r="C187" s="1"/>
      <c r="D187" s="40"/>
      <c r="E187" s="40"/>
      <c r="F187" s="40"/>
      <c r="G187" s="40"/>
      <c r="H187" s="40"/>
      <c r="I187" s="4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38"/>
      <c r="B188" s="39"/>
      <c r="C188" s="1"/>
      <c r="D188" s="40"/>
      <c r="E188" s="40"/>
      <c r="F188" s="40"/>
      <c r="G188" s="40"/>
      <c r="H188" s="40"/>
      <c r="I188" s="4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38"/>
      <c r="B189" s="39"/>
      <c r="C189" s="1"/>
      <c r="D189" s="40"/>
      <c r="E189" s="40"/>
      <c r="F189" s="40"/>
      <c r="G189" s="40"/>
      <c r="H189" s="40"/>
      <c r="I189" s="4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38"/>
      <c r="B190" s="39"/>
      <c r="C190" s="1"/>
      <c r="D190" s="40"/>
      <c r="E190" s="40"/>
      <c r="F190" s="40"/>
      <c r="G190" s="40"/>
      <c r="H190" s="40"/>
      <c r="I190" s="4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38"/>
      <c r="B191" s="39"/>
      <c r="C191" s="1"/>
      <c r="D191" s="40"/>
      <c r="E191" s="40"/>
      <c r="F191" s="40"/>
      <c r="G191" s="40"/>
      <c r="H191" s="40"/>
      <c r="I191" s="4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38"/>
      <c r="B192" s="39"/>
      <c r="C192" s="1"/>
      <c r="D192" s="40"/>
      <c r="E192" s="40"/>
      <c r="F192" s="40"/>
      <c r="G192" s="40"/>
      <c r="H192" s="40"/>
      <c r="I192" s="4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38"/>
      <c r="B193" s="39"/>
      <c r="C193" s="1"/>
      <c r="D193" s="40"/>
      <c r="E193" s="40"/>
      <c r="F193" s="40"/>
      <c r="G193" s="40"/>
      <c r="H193" s="40"/>
      <c r="I193" s="4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38"/>
      <c r="B194" s="39"/>
      <c r="C194" s="1"/>
      <c r="D194" s="40"/>
      <c r="E194" s="40"/>
      <c r="F194" s="40"/>
      <c r="G194" s="40"/>
      <c r="H194" s="40"/>
      <c r="I194" s="4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38"/>
      <c r="B195" s="39"/>
      <c r="C195" s="1"/>
      <c r="D195" s="40"/>
      <c r="E195" s="40"/>
      <c r="F195" s="40"/>
      <c r="G195" s="40"/>
      <c r="H195" s="40"/>
      <c r="I195" s="4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38"/>
      <c r="B196" s="39"/>
      <c r="C196" s="1"/>
      <c r="D196" s="40"/>
      <c r="E196" s="40"/>
      <c r="F196" s="40"/>
      <c r="G196" s="40"/>
      <c r="H196" s="40"/>
      <c r="I196" s="4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38"/>
      <c r="B197" s="39"/>
      <c r="C197" s="1"/>
      <c r="D197" s="40"/>
      <c r="E197" s="40"/>
      <c r="F197" s="40"/>
      <c r="G197" s="40"/>
      <c r="H197" s="40"/>
      <c r="I197" s="4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38"/>
      <c r="B198" s="39"/>
      <c r="C198" s="1"/>
      <c r="D198" s="40"/>
      <c r="E198" s="40"/>
      <c r="F198" s="40"/>
      <c r="G198" s="40"/>
      <c r="H198" s="40"/>
      <c r="I198" s="4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38"/>
      <c r="B199" s="39"/>
      <c r="C199" s="1"/>
      <c r="D199" s="40"/>
      <c r="E199" s="40"/>
      <c r="F199" s="40"/>
      <c r="G199" s="40"/>
      <c r="H199" s="40"/>
      <c r="I199" s="4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38"/>
      <c r="B200" s="39"/>
      <c r="C200" s="1"/>
      <c r="D200" s="40"/>
      <c r="E200" s="40"/>
      <c r="F200" s="40"/>
      <c r="G200" s="40"/>
      <c r="H200" s="40"/>
      <c r="I200" s="4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38"/>
      <c r="B201" s="39"/>
      <c r="C201" s="1"/>
      <c r="D201" s="40"/>
      <c r="E201" s="40"/>
      <c r="F201" s="40"/>
      <c r="G201" s="40"/>
      <c r="H201" s="40"/>
      <c r="I201" s="4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38"/>
      <c r="B202" s="39"/>
      <c r="C202" s="1"/>
      <c r="D202" s="40"/>
      <c r="E202" s="40"/>
      <c r="F202" s="40"/>
      <c r="G202" s="40"/>
      <c r="H202" s="40"/>
      <c r="I202" s="4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38"/>
      <c r="B203" s="39"/>
      <c r="C203" s="1"/>
      <c r="D203" s="40"/>
      <c r="E203" s="40"/>
      <c r="F203" s="40"/>
      <c r="G203" s="40"/>
      <c r="H203" s="40"/>
      <c r="I203" s="4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38"/>
      <c r="B204" s="39"/>
      <c r="C204" s="1"/>
      <c r="D204" s="40"/>
      <c r="E204" s="40"/>
      <c r="F204" s="40"/>
      <c r="G204" s="40"/>
      <c r="H204" s="40"/>
      <c r="I204" s="4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38"/>
      <c r="B205" s="39"/>
      <c r="C205" s="1"/>
      <c r="D205" s="40"/>
      <c r="E205" s="40"/>
      <c r="F205" s="40"/>
      <c r="G205" s="40"/>
      <c r="H205" s="40"/>
      <c r="I205" s="4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38"/>
      <c r="B206" s="39"/>
      <c r="C206" s="1"/>
      <c r="D206" s="40"/>
      <c r="E206" s="40"/>
      <c r="F206" s="40"/>
      <c r="G206" s="40"/>
      <c r="H206" s="40"/>
      <c r="I206" s="4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38"/>
      <c r="B207" s="39"/>
      <c r="C207" s="1"/>
      <c r="D207" s="40"/>
      <c r="E207" s="40"/>
      <c r="F207" s="40"/>
      <c r="G207" s="40"/>
      <c r="H207" s="40"/>
      <c r="I207" s="4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38"/>
      <c r="B208" s="39"/>
      <c r="C208" s="1"/>
      <c r="D208" s="40"/>
      <c r="E208" s="40"/>
      <c r="F208" s="40"/>
      <c r="G208" s="40"/>
      <c r="H208" s="40"/>
      <c r="I208" s="4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38"/>
      <c r="B209" s="39"/>
      <c r="C209" s="1"/>
      <c r="D209" s="40"/>
      <c r="E209" s="40"/>
      <c r="F209" s="40"/>
      <c r="G209" s="40"/>
      <c r="H209" s="40"/>
      <c r="I209" s="4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38"/>
      <c r="B210" s="39"/>
      <c r="C210" s="1"/>
      <c r="D210" s="40"/>
      <c r="E210" s="40"/>
      <c r="F210" s="40"/>
      <c r="G210" s="40"/>
      <c r="H210" s="40"/>
      <c r="I210" s="4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38"/>
      <c r="B211" s="39"/>
      <c r="C211" s="1"/>
      <c r="D211" s="40"/>
      <c r="E211" s="40"/>
      <c r="F211" s="40"/>
      <c r="G211" s="40"/>
      <c r="H211" s="40"/>
      <c r="I211" s="4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38"/>
      <c r="B212" s="39"/>
      <c r="C212" s="1"/>
      <c r="D212" s="40"/>
      <c r="E212" s="40"/>
      <c r="F212" s="40"/>
      <c r="G212" s="40"/>
      <c r="H212" s="40"/>
      <c r="I212" s="4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38"/>
      <c r="B213" s="39"/>
      <c r="C213" s="1"/>
      <c r="D213" s="40"/>
      <c r="E213" s="40"/>
      <c r="F213" s="40"/>
      <c r="G213" s="40"/>
      <c r="H213" s="40"/>
      <c r="I213" s="4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38"/>
      <c r="B214" s="39"/>
      <c r="C214" s="1"/>
      <c r="D214" s="40"/>
      <c r="E214" s="40"/>
      <c r="F214" s="40"/>
      <c r="G214" s="40"/>
      <c r="H214" s="40"/>
      <c r="I214" s="4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38"/>
      <c r="B215" s="39"/>
      <c r="C215" s="1"/>
      <c r="D215" s="40"/>
      <c r="E215" s="40"/>
      <c r="F215" s="40"/>
      <c r="G215" s="40"/>
      <c r="H215" s="40"/>
      <c r="I215" s="4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38"/>
      <c r="B216" s="39"/>
      <c r="C216" s="1"/>
      <c r="D216" s="40"/>
      <c r="E216" s="40"/>
      <c r="F216" s="40"/>
      <c r="G216" s="40"/>
      <c r="H216" s="40"/>
      <c r="I216" s="4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38"/>
      <c r="B217" s="39"/>
      <c r="C217" s="1"/>
      <c r="D217" s="40"/>
      <c r="E217" s="40"/>
      <c r="F217" s="40"/>
      <c r="G217" s="40"/>
      <c r="H217" s="40"/>
      <c r="I217" s="4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38"/>
      <c r="B218" s="39"/>
      <c r="C218" s="1"/>
      <c r="D218" s="40"/>
      <c r="E218" s="40"/>
      <c r="F218" s="40"/>
      <c r="G218" s="40"/>
      <c r="H218" s="40"/>
      <c r="I218" s="4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38"/>
      <c r="B219" s="39"/>
      <c r="C219" s="1"/>
      <c r="D219" s="40"/>
      <c r="E219" s="40"/>
      <c r="F219" s="40"/>
      <c r="G219" s="40"/>
      <c r="H219" s="40"/>
      <c r="I219" s="4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38"/>
      <c r="B220" s="39"/>
      <c r="C220" s="1"/>
      <c r="D220" s="40"/>
      <c r="E220" s="40"/>
      <c r="F220" s="40"/>
      <c r="G220" s="40"/>
      <c r="H220" s="40"/>
      <c r="I220" s="4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38"/>
      <c r="B221" s="39"/>
      <c r="C221" s="1"/>
      <c r="D221" s="40"/>
      <c r="E221" s="40"/>
      <c r="F221" s="40"/>
      <c r="G221" s="40"/>
      <c r="H221" s="40"/>
      <c r="I221" s="4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38"/>
      <c r="B222" s="39"/>
      <c r="C222" s="1"/>
      <c r="D222" s="40"/>
      <c r="E222" s="40"/>
      <c r="F222" s="40"/>
      <c r="G222" s="40"/>
      <c r="H222" s="40"/>
      <c r="I222" s="4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38"/>
      <c r="B223" s="39"/>
      <c r="C223" s="1"/>
      <c r="D223" s="40"/>
      <c r="E223" s="40"/>
      <c r="F223" s="40"/>
      <c r="G223" s="40"/>
      <c r="H223" s="40"/>
      <c r="I223" s="4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38"/>
      <c r="B224" s="39"/>
      <c r="C224" s="1"/>
      <c r="D224" s="40"/>
      <c r="E224" s="40"/>
      <c r="F224" s="40"/>
      <c r="G224" s="40"/>
      <c r="H224" s="40"/>
      <c r="I224" s="4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38"/>
      <c r="B225" s="39"/>
      <c r="C225" s="1"/>
      <c r="D225" s="40"/>
      <c r="E225" s="40"/>
      <c r="F225" s="40"/>
      <c r="G225" s="40"/>
      <c r="H225" s="40"/>
      <c r="I225" s="4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38"/>
      <c r="B226" s="39"/>
      <c r="C226" s="1"/>
      <c r="D226" s="40"/>
      <c r="E226" s="40"/>
      <c r="F226" s="40"/>
      <c r="G226" s="40"/>
      <c r="H226" s="40"/>
      <c r="I226" s="4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38"/>
      <c r="B227" s="39"/>
      <c r="C227" s="1"/>
      <c r="D227" s="40"/>
      <c r="E227" s="40"/>
      <c r="F227" s="40"/>
      <c r="G227" s="40"/>
      <c r="H227" s="40"/>
      <c r="I227" s="4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38"/>
      <c r="B228" s="39"/>
      <c r="C228" s="1"/>
      <c r="D228" s="40"/>
      <c r="E228" s="40"/>
      <c r="F228" s="40"/>
      <c r="G228" s="40"/>
      <c r="H228" s="40"/>
      <c r="I228" s="4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38"/>
      <c r="B229" s="39"/>
      <c r="C229" s="1"/>
      <c r="D229" s="40"/>
      <c r="E229" s="40"/>
      <c r="F229" s="40"/>
      <c r="G229" s="40"/>
      <c r="H229" s="40"/>
      <c r="I229" s="4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38"/>
      <c r="B230" s="39"/>
      <c r="C230" s="1"/>
      <c r="D230" s="40"/>
      <c r="E230" s="40"/>
      <c r="F230" s="40"/>
      <c r="G230" s="40"/>
      <c r="H230" s="40"/>
      <c r="I230" s="4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38"/>
      <c r="B231" s="39"/>
      <c r="C231" s="1"/>
      <c r="D231" s="40"/>
      <c r="E231" s="40"/>
      <c r="F231" s="40"/>
      <c r="G231" s="40"/>
      <c r="H231" s="40"/>
      <c r="I231" s="4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38"/>
      <c r="B232" s="39"/>
      <c r="C232" s="1"/>
      <c r="D232" s="40"/>
      <c r="E232" s="40"/>
      <c r="F232" s="40"/>
      <c r="G232" s="40"/>
      <c r="H232" s="40"/>
      <c r="I232" s="4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38"/>
      <c r="B233" s="39"/>
      <c r="C233" s="1"/>
      <c r="D233" s="40"/>
      <c r="E233" s="40"/>
      <c r="F233" s="40"/>
      <c r="G233" s="40"/>
      <c r="H233" s="40"/>
      <c r="I233" s="4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38"/>
      <c r="B234" s="39"/>
      <c r="C234" s="1"/>
      <c r="D234" s="40"/>
      <c r="E234" s="40"/>
      <c r="F234" s="40"/>
      <c r="G234" s="40"/>
      <c r="H234" s="40"/>
      <c r="I234" s="4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38"/>
      <c r="B235" s="39"/>
      <c r="C235" s="1"/>
      <c r="D235" s="40"/>
      <c r="E235" s="40"/>
      <c r="F235" s="40"/>
      <c r="G235" s="40"/>
      <c r="H235" s="40"/>
      <c r="I235" s="4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38"/>
      <c r="B236" s="39"/>
      <c r="C236" s="1"/>
      <c r="D236" s="40"/>
      <c r="E236" s="40"/>
      <c r="F236" s="40"/>
      <c r="G236" s="40"/>
      <c r="H236" s="40"/>
      <c r="I236" s="4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38"/>
      <c r="B237" s="39"/>
      <c r="C237" s="1"/>
      <c r="D237" s="40"/>
      <c r="E237" s="40"/>
      <c r="F237" s="40"/>
      <c r="G237" s="40"/>
      <c r="H237" s="40"/>
      <c r="I237" s="4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38"/>
      <c r="B238" s="39"/>
      <c r="C238" s="1"/>
      <c r="D238" s="40"/>
      <c r="E238" s="40"/>
      <c r="F238" s="40"/>
      <c r="G238" s="40"/>
      <c r="H238" s="40"/>
      <c r="I238" s="4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38"/>
      <c r="B239" s="39"/>
      <c r="C239" s="1"/>
      <c r="D239" s="40"/>
      <c r="E239" s="40"/>
      <c r="F239" s="40"/>
      <c r="G239" s="40"/>
      <c r="H239" s="40"/>
      <c r="I239" s="4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38"/>
      <c r="B240" s="39"/>
      <c r="C240" s="1"/>
      <c r="D240" s="40"/>
      <c r="E240" s="40"/>
      <c r="F240" s="40"/>
      <c r="G240" s="40"/>
      <c r="H240" s="40"/>
      <c r="I240" s="4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38"/>
      <c r="B241" s="39"/>
      <c r="C241" s="1"/>
      <c r="D241" s="40"/>
      <c r="E241" s="40"/>
      <c r="F241" s="40"/>
      <c r="G241" s="40"/>
      <c r="H241" s="40"/>
      <c r="I241" s="4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38"/>
      <c r="B242" s="39"/>
      <c r="C242" s="1"/>
      <c r="D242" s="40"/>
      <c r="E242" s="40"/>
      <c r="F242" s="40"/>
      <c r="G242" s="40"/>
      <c r="H242" s="40"/>
      <c r="I242" s="4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38"/>
      <c r="B243" s="39"/>
      <c r="C243" s="1"/>
      <c r="D243" s="40"/>
      <c r="E243" s="40"/>
      <c r="F243" s="40"/>
      <c r="G243" s="40"/>
      <c r="H243" s="40"/>
      <c r="I243" s="4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38"/>
      <c r="B244" s="39"/>
      <c r="C244" s="1"/>
      <c r="D244" s="40"/>
      <c r="E244" s="40"/>
      <c r="F244" s="40"/>
      <c r="G244" s="40"/>
      <c r="H244" s="40"/>
      <c r="I244" s="4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38"/>
      <c r="B245" s="39"/>
      <c r="C245" s="1"/>
      <c r="D245" s="40"/>
      <c r="E245" s="40"/>
      <c r="F245" s="40"/>
      <c r="G245" s="40"/>
      <c r="H245" s="40"/>
      <c r="I245" s="4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38"/>
      <c r="B246" s="39"/>
      <c r="C246" s="1"/>
      <c r="D246" s="40"/>
      <c r="E246" s="40"/>
      <c r="F246" s="40"/>
      <c r="G246" s="40"/>
      <c r="H246" s="40"/>
      <c r="I246" s="4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38"/>
      <c r="B247" s="39"/>
      <c r="C247" s="1"/>
      <c r="D247" s="40"/>
      <c r="E247" s="40"/>
      <c r="F247" s="40"/>
      <c r="G247" s="40"/>
      <c r="H247" s="40"/>
      <c r="I247" s="4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38"/>
      <c r="B248" s="39"/>
      <c r="C248" s="1"/>
      <c r="D248" s="40"/>
      <c r="E248" s="40"/>
      <c r="F248" s="40"/>
      <c r="G248" s="40"/>
      <c r="H248" s="40"/>
      <c r="I248" s="4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38"/>
      <c r="B249" s="39"/>
      <c r="C249" s="1"/>
      <c r="D249" s="40"/>
      <c r="E249" s="40"/>
      <c r="F249" s="40"/>
      <c r="G249" s="40"/>
      <c r="H249" s="40"/>
      <c r="I249" s="4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38"/>
      <c r="B250" s="39"/>
      <c r="C250" s="1"/>
      <c r="D250" s="40"/>
      <c r="E250" s="40"/>
      <c r="F250" s="40"/>
      <c r="G250" s="40"/>
      <c r="H250" s="40"/>
      <c r="I250" s="4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38"/>
      <c r="B251" s="39"/>
      <c r="C251" s="1"/>
      <c r="D251" s="40"/>
      <c r="E251" s="40"/>
      <c r="F251" s="40"/>
      <c r="G251" s="40"/>
      <c r="H251" s="40"/>
      <c r="I251" s="4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38"/>
      <c r="B252" s="39"/>
      <c r="C252" s="1"/>
      <c r="D252" s="40"/>
      <c r="E252" s="40"/>
      <c r="F252" s="40"/>
      <c r="G252" s="40"/>
      <c r="H252" s="40"/>
      <c r="I252" s="4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38"/>
      <c r="B253" s="39"/>
      <c r="C253" s="1"/>
      <c r="D253" s="40"/>
      <c r="E253" s="40"/>
      <c r="F253" s="40"/>
      <c r="G253" s="40"/>
      <c r="H253" s="40"/>
      <c r="I253" s="4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38"/>
      <c r="B254" s="39"/>
      <c r="C254" s="1"/>
      <c r="D254" s="40"/>
      <c r="E254" s="40"/>
      <c r="F254" s="40"/>
      <c r="G254" s="40"/>
      <c r="H254" s="40"/>
      <c r="I254" s="4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38"/>
      <c r="B255" s="39"/>
      <c r="C255" s="1"/>
      <c r="D255" s="40"/>
      <c r="E255" s="40"/>
      <c r="F255" s="40"/>
      <c r="G255" s="40"/>
      <c r="H255" s="40"/>
      <c r="I255" s="4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38"/>
      <c r="B256" s="39"/>
      <c r="C256" s="1"/>
      <c r="D256" s="40"/>
      <c r="E256" s="40"/>
      <c r="F256" s="40"/>
      <c r="G256" s="40"/>
      <c r="H256" s="40"/>
      <c r="I256" s="4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38"/>
      <c r="B257" s="39"/>
      <c r="C257" s="1"/>
      <c r="D257" s="40"/>
      <c r="E257" s="40"/>
      <c r="F257" s="40"/>
      <c r="G257" s="40"/>
      <c r="H257" s="40"/>
      <c r="I257" s="4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38"/>
      <c r="B258" s="39"/>
      <c r="C258" s="1"/>
      <c r="D258" s="40"/>
      <c r="E258" s="40"/>
      <c r="F258" s="40"/>
      <c r="G258" s="40"/>
      <c r="H258" s="40"/>
      <c r="I258" s="4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38"/>
      <c r="B259" s="39"/>
      <c r="C259" s="1"/>
      <c r="D259" s="40"/>
      <c r="E259" s="40"/>
      <c r="F259" s="40"/>
      <c r="G259" s="40"/>
      <c r="H259" s="40"/>
      <c r="I259" s="4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38"/>
      <c r="B260" s="39"/>
      <c r="C260" s="1"/>
      <c r="D260" s="40"/>
      <c r="E260" s="40"/>
      <c r="F260" s="40"/>
      <c r="G260" s="40"/>
      <c r="H260" s="40"/>
      <c r="I260" s="4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38"/>
      <c r="B261" s="39"/>
      <c r="C261" s="1"/>
      <c r="D261" s="40"/>
      <c r="E261" s="40"/>
      <c r="F261" s="40"/>
      <c r="G261" s="40"/>
      <c r="H261" s="40"/>
      <c r="I261" s="4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38"/>
      <c r="B262" s="39"/>
      <c r="C262" s="1"/>
      <c r="D262" s="40"/>
      <c r="E262" s="40"/>
      <c r="F262" s="40"/>
      <c r="G262" s="40"/>
      <c r="H262" s="40"/>
      <c r="I262" s="4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38"/>
      <c r="B263" s="39"/>
      <c r="C263" s="1"/>
      <c r="D263" s="40"/>
      <c r="E263" s="40"/>
      <c r="F263" s="40"/>
      <c r="G263" s="40"/>
      <c r="H263" s="40"/>
      <c r="I263" s="4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38"/>
      <c r="B264" s="39"/>
      <c r="C264" s="1"/>
      <c r="D264" s="40"/>
      <c r="E264" s="40"/>
      <c r="F264" s="40"/>
      <c r="G264" s="40"/>
      <c r="H264" s="40"/>
      <c r="I264" s="4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38"/>
      <c r="B265" s="39"/>
      <c r="C265" s="1"/>
      <c r="D265" s="40"/>
      <c r="E265" s="40"/>
      <c r="F265" s="40"/>
      <c r="G265" s="40"/>
      <c r="H265" s="40"/>
      <c r="I265" s="4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38"/>
      <c r="B266" s="39"/>
      <c r="C266" s="1"/>
      <c r="D266" s="40"/>
      <c r="E266" s="40"/>
      <c r="F266" s="40"/>
      <c r="G266" s="40"/>
      <c r="H266" s="40"/>
      <c r="I266" s="4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38"/>
      <c r="B267" s="39"/>
      <c r="C267" s="1"/>
      <c r="D267" s="40"/>
      <c r="E267" s="40"/>
      <c r="F267" s="40"/>
      <c r="G267" s="40"/>
      <c r="H267" s="40"/>
      <c r="I267" s="4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38"/>
      <c r="B268" s="39"/>
      <c r="C268" s="1"/>
      <c r="D268" s="40"/>
      <c r="E268" s="40"/>
      <c r="F268" s="40"/>
      <c r="G268" s="40"/>
      <c r="H268" s="40"/>
      <c r="I268" s="4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38"/>
      <c r="B269" s="39"/>
      <c r="C269" s="1"/>
      <c r="D269" s="40"/>
      <c r="E269" s="40"/>
      <c r="F269" s="40"/>
      <c r="G269" s="40"/>
      <c r="H269" s="40"/>
      <c r="I269" s="4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38"/>
      <c r="B270" s="39"/>
      <c r="C270" s="1"/>
      <c r="D270" s="40"/>
      <c r="E270" s="40"/>
      <c r="F270" s="40"/>
      <c r="G270" s="40"/>
      <c r="H270" s="40"/>
      <c r="I270" s="4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38"/>
      <c r="B271" s="39"/>
      <c r="C271" s="1"/>
      <c r="D271" s="40"/>
      <c r="E271" s="40"/>
      <c r="F271" s="40"/>
      <c r="G271" s="40"/>
      <c r="H271" s="40"/>
      <c r="I271" s="4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38"/>
      <c r="B272" s="39"/>
      <c r="C272" s="1"/>
      <c r="D272" s="40"/>
      <c r="E272" s="40"/>
      <c r="F272" s="40"/>
      <c r="G272" s="40"/>
      <c r="H272" s="40"/>
      <c r="I272" s="4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38"/>
      <c r="B273" s="39"/>
      <c r="C273" s="1"/>
      <c r="D273" s="40"/>
      <c r="E273" s="40"/>
      <c r="F273" s="40"/>
      <c r="G273" s="40"/>
      <c r="H273" s="40"/>
      <c r="I273" s="4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38"/>
      <c r="B274" s="39"/>
      <c r="C274" s="1"/>
      <c r="D274" s="40"/>
      <c r="E274" s="40"/>
      <c r="F274" s="40"/>
      <c r="G274" s="40"/>
      <c r="H274" s="40"/>
      <c r="I274" s="4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38"/>
      <c r="B275" s="39"/>
      <c r="C275" s="1"/>
      <c r="D275" s="40"/>
      <c r="E275" s="40"/>
      <c r="F275" s="40"/>
      <c r="G275" s="40"/>
      <c r="H275" s="40"/>
      <c r="I275" s="4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38"/>
      <c r="B276" s="39"/>
      <c r="C276" s="1"/>
      <c r="D276" s="40"/>
      <c r="E276" s="40"/>
      <c r="F276" s="40"/>
      <c r="G276" s="40"/>
      <c r="H276" s="40"/>
      <c r="I276" s="4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38"/>
      <c r="B277" s="39"/>
      <c r="C277" s="1"/>
      <c r="D277" s="40"/>
      <c r="E277" s="40"/>
      <c r="F277" s="40"/>
      <c r="G277" s="40"/>
      <c r="H277" s="40"/>
      <c r="I277" s="4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38"/>
      <c r="B278" s="39"/>
      <c r="C278" s="1"/>
      <c r="D278" s="40"/>
      <c r="E278" s="40"/>
      <c r="F278" s="40"/>
      <c r="G278" s="40"/>
      <c r="H278" s="40"/>
      <c r="I278" s="4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38"/>
      <c r="B279" s="39"/>
      <c r="C279" s="1"/>
      <c r="D279" s="40"/>
      <c r="E279" s="40"/>
      <c r="F279" s="40"/>
      <c r="G279" s="40"/>
      <c r="H279" s="40"/>
      <c r="I279" s="4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38"/>
      <c r="B280" s="39"/>
      <c r="C280" s="1"/>
      <c r="D280" s="40"/>
      <c r="E280" s="40"/>
      <c r="F280" s="40"/>
      <c r="G280" s="40"/>
      <c r="H280" s="40"/>
      <c r="I280" s="4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38"/>
      <c r="B281" s="39"/>
      <c r="C281" s="1"/>
      <c r="D281" s="40"/>
      <c r="E281" s="40"/>
      <c r="F281" s="40"/>
      <c r="G281" s="40"/>
      <c r="H281" s="40"/>
      <c r="I281" s="4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38"/>
      <c r="B282" s="39"/>
      <c r="C282" s="1"/>
      <c r="D282" s="40"/>
      <c r="E282" s="40"/>
      <c r="F282" s="40"/>
      <c r="G282" s="40"/>
      <c r="H282" s="40"/>
      <c r="I282" s="4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38"/>
      <c r="B283" s="39"/>
      <c r="C283" s="1"/>
      <c r="D283" s="40"/>
      <c r="E283" s="40"/>
      <c r="F283" s="40"/>
      <c r="G283" s="40"/>
      <c r="H283" s="40"/>
      <c r="I283" s="4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38"/>
      <c r="B284" s="39"/>
      <c r="C284" s="1"/>
      <c r="D284" s="40"/>
      <c r="E284" s="40"/>
      <c r="F284" s="40"/>
      <c r="G284" s="40"/>
      <c r="H284" s="40"/>
      <c r="I284" s="4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38"/>
      <c r="B285" s="39"/>
      <c r="C285" s="1"/>
      <c r="D285" s="40"/>
      <c r="E285" s="40"/>
      <c r="F285" s="40"/>
      <c r="G285" s="40"/>
      <c r="H285" s="40"/>
      <c r="I285" s="4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38"/>
      <c r="B286" s="39"/>
      <c r="C286" s="1"/>
      <c r="D286" s="40"/>
      <c r="E286" s="40"/>
      <c r="F286" s="40"/>
      <c r="G286" s="40"/>
      <c r="H286" s="40"/>
      <c r="I286" s="4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38"/>
      <c r="B287" s="39"/>
      <c r="C287" s="1"/>
      <c r="D287" s="40"/>
      <c r="E287" s="40"/>
      <c r="F287" s="40"/>
      <c r="G287" s="40"/>
      <c r="H287" s="40"/>
      <c r="I287" s="4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38"/>
      <c r="B288" s="39"/>
      <c r="C288" s="1"/>
      <c r="D288" s="40"/>
      <c r="E288" s="40"/>
      <c r="F288" s="40"/>
      <c r="G288" s="40"/>
      <c r="H288" s="40"/>
      <c r="I288" s="4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38"/>
      <c r="B289" s="39"/>
      <c r="C289" s="1"/>
      <c r="D289" s="40"/>
      <c r="E289" s="40"/>
      <c r="F289" s="40"/>
      <c r="G289" s="40"/>
      <c r="H289" s="40"/>
      <c r="I289" s="4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38"/>
      <c r="B290" s="39"/>
      <c r="C290" s="1"/>
      <c r="D290" s="40"/>
      <c r="E290" s="40"/>
      <c r="F290" s="40"/>
      <c r="G290" s="40"/>
      <c r="H290" s="40"/>
      <c r="I290" s="4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38"/>
      <c r="B291" s="39"/>
      <c r="C291" s="1"/>
      <c r="D291" s="40"/>
      <c r="E291" s="40"/>
      <c r="F291" s="40"/>
      <c r="G291" s="40"/>
      <c r="H291" s="40"/>
      <c r="I291" s="4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38"/>
      <c r="B292" s="39"/>
      <c r="C292" s="1"/>
      <c r="D292" s="40"/>
      <c r="E292" s="40"/>
      <c r="F292" s="40"/>
      <c r="G292" s="40"/>
      <c r="H292" s="40"/>
      <c r="I292" s="4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38"/>
      <c r="B293" s="39"/>
      <c r="C293" s="1"/>
      <c r="D293" s="40"/>
      <c r="E293" s="40"/>
      <c r="F293" s="40"/>
      <c r="G293" s="40"/>
      <c r="H293" s="40"/>
      <c r="I293" s="4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38"/>
      <c r="B294" s="39"/>
      <c r="C294" s="1"/>
      <c r="D294" s="40"/>
      <c r="E294" s="40"/>
      <c r="F294" s="40"/>
      <c r="G294" s="40"/>
      <c r="H294" s="40"/>
      <c r="I294" s="4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38"/>
      <c r="B295" s="39"/>
      <c r="C295" s="1"/>
      <c r="D295" s="40"/>
      <c r="E295" s="40"/>
      <c r="F295" s="40"/>
      <c r="G295" s="40"/>
      <c r="H295" s="40"/>
      <c r="I295" s="4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38"/>
      <c r="B296" s="39"/>
      <c r="C296" s="1"/>
      <c r="D296" s="40"/>
      <c r="E296" s="40"/>
      <c r="F296" s="40"/>
      <c r="G296" s="40"/>
      <c r="H296" s="40"/>
      <c r="I296" s="4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38"/>
      <c r="B297" s="39"/>
      <c r="C297" s="1"/>
      <c r="D297" s="40"/>
      <c r="E297" s="40"/>
      <c r="F297" s="40"/>
      <c r="G297" s="40"/>
      <c r="H297" s="40"/>
      <c r="I297" s="4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38"/>
      <c r="B298" s="39"/>
      <c r="C298" s="1"/>
      <c r="D298" s="40"/>
      <c r="E298" s="40"/>
      <c r="F298" s="40"/>
      <c r="G298" s="40"/>
      <c r="H298" s="40"/>
      <c r="I298" s="4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38"/>
      <c r="B299" s="39"/>
      <c r="C299" s="1"/>
      <c r="D299" s="40"/>
      <c r="E299" s="40"/>
      <c r="F299" s="40"/>
      <c r="G299" s="40"/>
      <c r="H299" s="40"/>
      <c r="I299" s="4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38"/>
      <c r="B300" s="39"/>
      <c r="C300" s="1"/>
      <c r="D300" s="40"/>
      <c r="E300" s="40"/>
      <c r="F300" s="40"/>
      <c r="G300" s="40"/>
      <c r="H300" s="40"/>
      <c r="I300" s="4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38"/>
      <c r="B301" s="39"/>
      <c r="C301" s="1"/>
      <c r="D301" s="40"/>
      <c r="E301" s="40"/>
      <c r="F301" s="40"/>
      <c r="G301" s="40"/>
      <c r="H301" s="40"/>
      <c r="I301" s="4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38"/>
      <c r="B302" s="39"/>
      <c r="C302" s="1"/>
      <c r="D302" s="40"/>
      <c r="E302" s="40"/>
      <c r="F302" s="40"/>
      <c r="G302" s="40"/>
      <c r="H302" s="40"/>
      <c r="I302" s="4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38"/>
      <c r="B303" s="39"/>
      <c r="C303" s="1"/>
      <c r="D303" s="40"/>
      <c r="E303" s="40"/>
      <c r="F303" s="40"/>
      <c r="G303" s="40"/>
      <c r="H303" s="40"/>
      <c r="I303" s="4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38"/>
      <c r="B304" s="39"/>
      <c r="C304" s="1"/>
      <c r="D304" s="40"/>
      <c r="E304" s="40"/>
      <c r="F304" s="40"/>
      <c r="G304" s="40"/>
      <c r="H304" s="40"/>
      <c r="I304" s="4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38"/>
      <c r="B305" s="39"/>
      <c r="C305" s="1"/>
      <c r="D305" s="40"/>
      <c r="E305" s="40"/>
      <c r="F305" s="40"/>
      <c r="G305" s="40"/>
      <c r="H305" s="40"/>
      <c r="I305" s="4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38"/>
      <c r="B306" s="39"/>
      <c r="C306" s="1"/>
      <c r="D306" s="40"/>
      <c r="E306" s="40"/>
      <c r="F306" s="40"/>
      <c r="G306" s="40"/>
      <c r="H306" s="40"/>
      <c r="I306" s="4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38"/>
      <c r="B307" s="39"/>
      <c r="C307" s="1"/>
      <c r="D307" s="40"/>
      <c r="E307" s="40"/>
      <c r="F307" s="40"/>
      <c r="G307" s="40"/>
      <c r="H307" s="40"/>
      <c r="I307" s="4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38"/>
      <c r="B308" s="39"/>
      <c r="C308" s="1"/>
      <c r="D308" s="40"/>
      <c r="E308" s="40"/>
      <c r="F308" s="40"/>
      <c r="G308" s="40"/>
      <c r="H308" s="40"/>
      <c r="I308" s="4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38"/>
      <c r="B309" s="39"/>
      <c r="C309" s="1"/>
      <c r="D309" s="40"/>
      <c r="E309" s="40"/>
      <c r="F309" s="40"/>
      <c r="G309" s="40"/>
      <c r="H309" s="40"/>
      <c r="I309" s="4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38"/>
      <c r="B310" s="39"/>
      <c r="C310" s="1"/>
      <c r="D310" s="40"/>
      <c r="E310" s="40"/>
      <c r="F310" s="40"/>
      <c r="G310" s="40"/>
      <c r="H310" s="40"/>
      <c r="I310" s="4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38"/>
      <c r="B311" s="39"/>
      <c r="C311" s="1"/>
      <c r="D311" s="40"/>
      <c r="E311" s="40"/>
      <c r="F311" s="40"/>
      <c r="G311" s="40"/>
      <c r="H311" s="40"/>
      <c r="I311" s="4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38"/>
      <c r="B312" s="39"/>
      <c r="C312" s="1"/>
      <c r="D312" s="40"/>
      <c r="E312" s="40"/>
      <c r="F312" s="40"/>
      <c r="G312" s="40"/>
      <c r="H312" s="40"/>
      <c r="I312" s="4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38"/>
      <c r="B313" s="39"/>
      <c r="C313" s="1"/>
      <c r="D313" s="40"/>
      <c r="E313" s="40"/>
      <c r="F313" s="40"/>
      <c r="G313" s="40"/>
      <c r="H313" s="40"/>
      <c r="I313" s="4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38"/>
      <c r="B314" s="39"/>
      <c r="C314" s="1"/>
      <c r="D314" s="40"/>
      <c r="E314" s="40"/>
      <c r="F314" s="40"/>
      <c r="G314" s="40"/>
      <c r="H314" s="40"/>
      <c r="I314" s="4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38"/>
      <c r="B315" s="39"/>
      <c r="C315" s="1"/>
      <c r="D315" s="40"/>
      <c r="E315" s="40"/>
      <c r="F315" s="40"/>
      <c r="G315" s="40"/>
      <c r="H315" s="40"/>
      <c r="I315" s="4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38"/>
      <c r="B316" s="39"/>
      <c r="C316" s="1"/>
      <c r="D316" s="40"/>
      <c r="E316" s="40"/>
      <c r="F316" s="40"/>
      <c r="G316" s="40"/>
      <c r="H316" s="40"/>
      <c r="I316" s="4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38"/>
      <c r="B317" s="39"/>
      <c r="C317" s="1"/>
      <c r="D317" s="40"/>
      <c r="E317" s="40"/>
      <c r="F317" s="40"/>
      <c r="G317" s="40"/>
      <c r="H317" s="40"/>
      <c r="I317" s="4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38"/>
      <c r="B318" s="39"/>
      <c r="C318" s="1"/>
      <c r="D318" s="40"/>
      <c r="E318" s="40"/>
      <c r="F318" s="40"/>
      <c r="G318" s="40"/>
      <c r="H318" s="40"/>
      <c r="I318" s="4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38"/>
      <c r="B319" s="39"/>
      <c r="C319" s="1"/>
      <c r="D319" s="40"/>
      <c r="E319" s="40"/>
      <c r="F319" s="40"/>
      <c r="G319" s="40"/>
      <c r="H319" s="40"/>
      <c r="I319" s="4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38"/>
      <c r="B320" s="39"/>
      <c r="C320" s="1"/>
      <c r="D320" s="40"/>
      <c r="E320" s="40"/>
      <c r="F320" s="40"/>
      <c r="G320" s="40"/>
      <c r="H320" s="40"/>
      <c r="I320" s="4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38"/>
      <c r="B321" s="39"/>
      <c r="C321" s="1"/>
      <c r="D321" s="40"/>
      <c r="E321" s="40"/>
      <c r="F321" s="40"/>
      <c r="G321" s="40"/>
      <c r="H321" s="40"/>
      <c r="I321" s="4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38"/>
      <c r="B322" s="39"/>
      <c r="C322" s="1"/>
      <c r="D322" s="40"/>
      <c r="E322" s="40"/>
      <c r="F322" s="40"/>
      <c r="G322" s="40"/>
      <c r="H322" s="40"/>
      <c r="I322" s="4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38"/>
      <c r="B323" s="39"/>
      <c r="C323" s="1"/>
      <c r="D323" s="40"/>
      <c r="E323" s="40"/>
      <c r="F323" s="40"/>
      <c r="G323" s="40"/>
      <c r="H323" s="40"/>
      <c r="I323" s="4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38"/>
      <c r="B324" s="39"/>
      <c r="C324" s="1"/>
      <c r="D324" s="40"/>
      <c r="E324" s="40"/>
      <c r="F324" s="40"/>
      <c r="G324" s="40"/>
      <c r="H324" s="40"/>
      <c r="I324" s="4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38"/>
      <c r="B325" s="39"/>
      <c r="C325" s="1"/>
      <c r="D325" s="40"/>
      <c r="E325" s="40"/>
      <c r="F325" s="40"/>
      <c r="G325" s="40"/>
      <c r="H325" s="40"/>
      <c r="I325" s="4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38"/>
      <c r="B326" s="39"/>
      <c r="C326" s="1"/>
      <c r="D326" s="40"/>
      <c r="E326" s="40"/>
      <c r="F326" s="40"/>
      <c r="G326" s="40"/>
      <c r="H326" s="40"/>
      <c r="I326" s="4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38"/>
      <c r="B327" s="39"/>
      <c r="C327" s="1"/>
      <c r="D327" s="40"/>
      <c r="E327" s="40"/>
      <c r="F327" s="40"/>
      <c r="G327" s="40"/>
      <c r="H327" s="40"/>
      <c r="I327" s="4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38"/>
      <c r="B328" s="39"/>
      <c r="C328" s="1"/>
      <c r="D328" s="40"/>
      <c r="E328" s="40"/>
      <c r="F328" s="40"/>
      <c r="G328" s="40"/>
      <c r="H328" s="40"/>
      <c r="I328" s="4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38"/>
      <c r="B329" s="39"/>
      <c r="C329" s="1"/>
      <c r="D329" s="40"/>
      <c r="E329" s="40"/>
      <c r="F329" s="40"/>
      <c r="G329" s="40"/>
      <c r="H329" s="40"/>
      <c r="I329" s="4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38"/>
      <c r="B330" s="39"/>
      <c r="C330" s="1"/>
      <c r="D330" s="40"/>
      <c r="E330" s="40"/>
      <c r="F330" s="40"/>
      <c r="G330" s="40"/>
      <c r="H330" s="40"/>
      <c r="I330" s="4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38"/>
      <c r="B331" s="39"/>
      <c r="C331" s="1"/>
      <c r="D331" s="40"/>
      <c r="E331" s="40"/>
      <c r="F331" s="40"/>
      <c r="G331" s="40"/>
      <c r="H331" s="40"/>
      <c r="I331" s="4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38"/>
      <c r="B332" s="39"/>
      <c r="C332" s="1"/>
      <c r="D332" s="40"/>
      <c r="E332" s="40"/>
      <c r="F332" s="40"/>
      <c r="G332" s="40"/>
      <c r="H332" s="40"/>
      <c r="I332" s="4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38"/>
      <c r="B333" s="39"/>
      <c r="C333" s="1"/>
      <c r="D333" s="40"/>
      <c r="E333" s="40"/>
      <c r="F333" s="40"/>
      <c r="G333" s="40"/>
      <c r="H333" s="40"/>
      <c r="I333" s="4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38"/>
      <c r="B334" s="39"/>
      <c r="C334" s="1"/>
      <c r="D334" s="40"/>
      <c r="E334" s="40"/>
      <c r="F334" s="40"/>
      <c r="G334" s="40"/>
      <c r="H334" s="40"/>
      <c r="I334" s="4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38"/>
      <c r="B335" s="39"/>
      <c r="C335" s="1"/>
      <c r="D335" s="40"/>
      <c r="E335" s="40"/>
      <c r="F335" s="40"/>
      <c r="G335" s="40"/>
      <c r="H335" s="40"/>
      <c r="I335" s="4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38"/>
      <c r="B336" s="39"/>
      <c r="C336" s="1"/>
      <c r="D336" s="40"/>
      <c r="E336" s="40"/>
      <c r="F336" s="40"/>
      <c r="G336" s="40"/>
      <c r="H336" s="40"/>
      <c r="I336" s="4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38"/>
      <c r="B337" s="39"/>
      <c r="C337" s="1"/>
      <c r="D337" s="40"/>
      <c r="E337" s="40"/>
      <c r="F337" s="40"/>
      <c r="G337" s="40"/>
      <c r="H337" s="40"/>
      <c r="I337" s="4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38"/>
      <c r="B338" s="39"/>
      <c r="C338" s="1"/>
      <c r="D338" s="40"/>
      <c r="E338" s="40"/>
      <c r="F338" s="40"/>
      <c r="G338" s="40"/>
      <c r="H338" s="40"/>
      <c r="I338" s="4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38"/>
      <c r="B339" s="39"/>
      <c r="C339" s="1"/>
      <c r="D339" s="40"/>
      <c r="E339" s="40"/>
      <c r="F339" s="40"/>
      <c r="G339" s="40"/>
      <c r="H339" s="40"/>
      <c r="I339" s="4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38"/>
      <c r="B340" s="39"/>
      <c r="C340" s="1"/>
      <c r="D340" s="40"/>
      <c r="E340" s="40"/>
      <c r="F340" s="40"/>
      <c r="G340" s="40"/>
      <c r="H340" s="40"/>
      <c r="I340" s="4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38"/>
      <c r="B341" s="39"/>
      <c r="C341" s="1"/>
      <c r="D341" s="40"/>
      <c r="E341" s="40"/>
      <c r="F341" s="40"/>
      <c r="G341" s="40"/>
      <c r="H341" s="40"/>
      <c r="I341" s="4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38"/>
      <c r="B342" s="39"/>
      <c r="C342" s="1"/>
      <c r="D342" s="40"/>
      <c r="E342" s="40"/>
      <c r="F342" s="40"/>
      <c r="G342" s="40"/>
      <c r="H342" s="40"/>
      <c r="I342" s="4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38"/>
      <c r="B343" s="39"/>
      <c r="C343" s="1"/>
      <c r="D343" s="40"/>
      <c r="E343" s="40"/>
      <c r="F343" s="40"/>
      <c r="G343" s="40"/>
      <c r="H343" s="40"/>
      <c r="I343" s="4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38"/>
      <c r="B344" s="39"/>
      <c r="C344" s="1"/>
      <c r="D344" s="40"/>
      <c r="E344" s="40"/>
      <c r="F344" s="40"/>
      <c r="G344" s="40"/>
      <c r="H344" s="40"/>
      <c r="I344" s="4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38"/>
      <c r="B345" s="39"/>
      <c r="C345" s="1"/>
      <c r="D345" s="40"/>
      <c r="E345" s="40"/>
      <c r="F345" s="40"/>
      <c r="G345" s="40"/>
      <c r="H345" s="40"/>
      <c r="I345" s="4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38"/>
      <c r="B346" s="39"/>
      <c r="C346" s="1"/>
      <c r="D346" s="40"/>
      <c r="E346" s="40"/>
      <c r="F346" s="40"/>
      <c r="G346" s="40"/>
      <c r="H346" s="40"/>
      <c r="I346" s="4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38"/>
      <c r="B347" s="39"/>
      <c r="C347" s="1"/>
      <c r="D347" s="40"/>
      <c r="E347" s="40"/>
      <c r="F347" s="40"/>
      <c r="G347" s="40"/>
      <c r="H347" s="40"/>
      <c r="I347" s="4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38"/>
      <c r="B348" s="39"/>
      <c r="C348" s="1"/>
      <c r="D348" s="40"/>
      <c r="E348" s="40"/>
      <c r="F348" s="40"/>
      <c r="G348" s="40"/>
      <c r="H348" s="40"/>
      <c r="I348" s="4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38"/>
      <c r="B349" s="39"/>
      <c r="C349" s="1"/>
      <c r="D349" s="40"/>
      <c r="E349" s="40"/>
      <c r="F349" s="40"/>
      <c r="G349" s="40"/>
      <c r="H349" s="40"/>
      <c r="I349" s="4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38"/>
      <c r="B350" s="39"/>
      <c r="C350" s="1"/>
      <c r="D350" s="40"/>
      <c r="E350" s="40"/>
      <c r="F350" s="40"/>
      <c r="G350" s="40"/>
      <c r="H350" s="40"/>
      <c r="I350" s="4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2">
    <mergeCell ref="A133:A135"/>
    <mergeCell ref="A136:A142"/>
    <mergeCell ref="A143:A150"/>
    <mergeCell ref="B133:B135"/>
    <mergeCell ref="B136:B142"/>
    <mergeCell ref="B143:B150"/>
    <mergeCell ref="A89:A95"/>
    <mergeCell ref="B89:B95"/>
    <mergeCell ref="A96:A103"/>
    <mergeCell ref="B96:B103"/>
    <mergeCell ref="A125:A132"/>
    <mergeCell ref="A104:A106"/>
    <mergeCell ref="B104:B106"/>
    <mergeCell ref="A107:A113"/>
    <mergeCell ref="B107:B113"/>
    <mergeCell ref="A114:A123"/>
    <mergeCell ref="B114:B123"/>
    <mergeCell ref="B125:B132"/>
    <mergeCell ref="A75:A76"/>
    <mergeCell ref="B75:B76"/>
    <mergeCell ref="B77:B81"/>
    <mergeCell ref="A77:A81"/>
    <mergeCell ref="A83:A88"/>
    <mergeCell ref="B83:B88"/>
    <mergeCell ref="A53:A54"/>
    <mergeCell ref="B53:B54"/>
    <mergeCell ref="A55:A58"/>
    <mergeCell ref="B55:B58"/>
    <mergeCell ref="A59:A74"/>
    <mergeCell ref="B59:B74"/>
    <mergeCell ref="B28:B38"/>
    <mergeCell ref="A28:A38"/>
    <mergeCell ref="A39:A48"/>
    <mergeCell ref="B39:B48"/>
    <mergeCell ref="A49:A52"/>
    <mergeCell ref="B49:B52"/>
    <mergeCell ref="A1:A2"/>
    <mergeCell ref="B1:B2"/>
    <mergeCell ref="C1:C2"/>
    <mergeCell ref="D1:I1"/>
    <mergeCell ref="A5:A27"/>
    <mergeCell ref="B5:B27"/>
  </mergeCells>
  <pageMargins left="0.70866141732283472" right="0.70866141732283472" top="0.74803149606299213" bottom="0.74803149606299213" header="0" footer="0"/>
  <pageSetup scale="65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1"/>
  <sheetViews>
    <sheetView tabSelected="1" view="pageBreakPreview" topLeftCell="D66" zoomScale="70" zoomScaleNormal="60" zoomScaleSheetLayoutView="70" zoomScalePageLayoutView="70" workbookViewId="0">
      <selection activeCell="R70" sqref="R70"/>
    </sheetView>
  </sheetViews>
  <sheetFormatPr defaultColWidth="14.42578125" defaultRowHeight="15" customHeight="1"/>
  <cols>
    <col min="1" max="1" width="8.5703125" hidden="1" customWidth="1"/>
    <col min="2" max="2" width="6.42578125" style="117" customWidth="1"/>
    <col min="3" max="3" width="27.28515625" style="117" customWidth="1"/>
    <col min="4" max="4" width="20.28515625" style="117" customWidth="1"/>
    <col min="5" max="5" width="11.7109375" style="117" customWidth="1"/>
    <col min="6" max="8" width="11.85546875" style="117" customWidth="1"/>
    <col min="9" max="9" width="16.42578125" style="117" customWidth="1"/>
    <col min="10" max="10" width="20" style="120" customWidth="1"/>
    <col min="11" max="11" width="20.140625" style="117" hidden="1" customWidth="1"/>
    <col min="12" max="13" width="20.140625" style="120" hidden="1" customWidth="1"/>
    <col min="14" max="15" width="20.140625" style="117" hidden="1" customWidth="1"/>
    <col min="16" max="16" width="18" style="117" customWidth="1"/>
    <col min="17" max="17" width="17.42578125" style="117" customWidth="1"/>
    <col min="18" max="18" width="54.42578125" style="130" customWidth="1"/>
    <col min="19" max="19" width="17.85546875" style="117" customWidth="1"/>
    <col min="20" max="20" width="52.7109375" hidden="1" customWidth="1"/>
    <col min="21" max="21" width="14" customWidth="1"/>
    <col min="22" max="22" width="12" customWidth="1"/>
    <col min="23" max="23" width="14.140625" customWidth="1"/>
  </cols>
  <sheetData>
    <row r="1" spans="1:20" hidden="1">
      <c r="A1" s="41"/>
      <c r="B1" s="118"/>
      <c r="C1" s="119"/>
      <c r="D1" s="119"/>
      <c r="E1" s="114"/>
      <c r="F1" s="114"/>
      <c r="G1" s="114"/>
      <c r="H1" s="114"/>
      <c r="I1" s="119"/>
      <c r="J1" s="120" t="e">
        <f>J10+J11+#REF!</f>
        <v>#REF!</v>
      </c>
      <c r="K1" s="114"/>
      <c r="L1" s="120" t="e">
        <f>L10+L11</f>
        <v>#REF!</v>
      </c>
      <c r="M1" s="120" t="e">
        <f>M10+M11+#REF!</f>
        <v>#REF!</v>
      </c>
      <c r="N1" s="120" t="e">
        <f>N10+N11+#REF!</f>
        <v>#REF!</v>
      </c>
      <c r="O1" s="114"/>
      <c r="P1" s="114"/>
      <c r="Q1" s="114"/>
      <c r="R1" s="119"/>
      <c r="S1" s="114"/>
    </row>
    <row r="2" spans="1:20" s="101" customFormat="1" ht="30" customHeight="1">
      <c r="A2" s="41"/>
      <c r="B2" s="373" t="s">
        <v>257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</row>
    <row r="3" spans="1:20" s="101" customFormat="1" ht="38.25" hidden="1" customHeight="1">
      <c r="A3" s="41"/>
      <c r="B3" s="133"/>
      <c r="C3" s="134"/>
      <c r="D3" s="134"/>
      <c r="E3" s="135"/>
      <c r="F3" s="135"/>
      <c r="G3" s="135"/>
      <c r="H3" s="135"/>
      <c r="I3" s="134"/>
      <c r="J3" s="136" t="e">
        <f>J10+J11+#REF!</f>
        <v>#REF!</v>
      </c>
      <c r="K3" s="136" t="e">
        <f>K10+K11+#REF!</f>
        <v>#REF!</v>
      </c>
      <c r="L3" s="136" t="e">
        <f>L10+L11+#REF!</f>
        <v>#REF!</v>
      </c>
      <c r="M3" s="136" t="e">
        <f>M10+M11+#REF!</f>
        <v>#REF!</v>
      </c>
      <c r="N3" s="136" t="e">
        <f>N10+N11+#REF!</f>
        <v>#REF!</v>
      </c>
      <c r="O3" s="136" t="e">
        <f>O10+O11+#REF!</f>
        <v>#REF!</v>
      </c>
      <c r="P3" s="136" t="e">
        <f>P10+P11+#REF!</f>
        <v>#REF!</v>
      </c>
      <c r="Q3" s="135"/>
      <c r="R3" s="134"/>
      <c r="S3" s="135"/>
    </row>
    <row r="4" spans="1:20" s="102" customFormat="1" ht="61.5" customHeight="1">
      <c r="A4" s="41"/>
      <c r="B4" s="372" t="s">
        <v>366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</row>
    <row r="5" spans="1:20" ht="25.5" customHeight="1">
      <c r="A5" s="418" t="s">
        <v>85</v>
      </c>
      <c r="B5" s="386" t="s">
        <v>259</v>
      </c>
      <c r="C5" s="388" t="s">
        <v>367</v>
      </c>
      <c r="D5" s="390" t="s">
        <v>86</v>
      </c>
      <c r="E5" s="395" t="s">
        <v>260</v>
      </c>
      <c r="F5" s="396"/>
      <c r="G5" s="408" t="s">
        <v>261</v>
      </c>
      <c r="H5" s="396"/>
      <c r="I5" s="400" t="s">
        <v>327</v>
      </c>
      <c r="J5" s="378" t="s">
        <v>368</v>
      </c>
      <c r="K5" s="378" t="s">
        <v>256</v>
      </c>
      <c r="L5" s="378" t="s">
        <v>256</v>
      </c>
      <c r="M5" s="378" t="s">
        <v>256</v>
      </c>
      <c r="N5" s="378" t="s">
        <v>256</v>
      </c>
      <c r="O5" s="378" t="s">
        <v>256</v>
      </c>
      <c r="P5" s="378" t="s">
        <v>369</v>
      </c>
      <c r="Q5" s="402" t="s">
        <v>370</v>
      </c>
      <c r="R5" s="402" t="s">
        <v>371</v>
      </c>
      <c r="S5" s="402" t="s">
        <v>258</v>
      </c>
      <c r="T5" s="397" t="s">
        <v>87</v>
      </c>
    </row>
    <row r="6" spans="1:20" ht="97.5" customHeight="1">
      <c r="A6" s="352"/>
      <c r="B6" s="387"/>
      <c r="C6" s="389"/>
      <c r="D6" s="391"/>
      <c r="E6" s="137" t="s">
        <v>88</v>
      </c>
      <c r="F6" s="137" t="s">
        <v>89</v>
      </c>
      <c r="G6" s="137" t="s">
        <v>88</v>
      </c>
      <c r="H6" s="137" t="s">
        <v>89</v>
      </c>
      <c r="I6" s="401"/>
      <c r="J6" s="379"/>
      <c r="K6" s="379"/>
      <c r="L6" s="379"/>
      <c r="M6" s="379"/>
      <c r="N6" s="379"/>
      <c r="O6" s="379"/>
      <c r="P6" s="379"/>
      <c r="Q6" s="403"/>
      <c r="R6" s="403"/>
      <c r="S6" s="403"/>
      <c r="T6" s="352"/>
    </row>
    <row r="7" spans="1:20" ht="15" hidden="1" customHeight="1">
      <c r="A7" s="41"/>
      <c r="B7" s="138"/>
      <c r="C7" s="139"/>
      <c r="D7" s="140"/>
      <c r="E7" s="149"/>
      <c r="F7" s="150"/>
      <c r="G7" s="149"/>
      <c r="H7" s="149"/>
      <c r="I7" s="141"/>
      <c r="J7" s="142" t="e">
        <f>ГП!D5-J9</f>
        <v>#REF!</v>
      </c>
      <c r="K7" s="143"/>
      <c r="L7" s="144"/>
      <c r="M7" s="144"/>
      <c r="N7" s="142" t="e">
        <f>ГП!E5-'годовой отчет 2021'!N9</f>
        <v>#REF!</v>
      </c>
      <c r="O7" s="139"/>
      <c r="P7" s="139"/>
      <c r="Q7" s="139"/>
      <c r="R7" s="145"/>
      <c r="S7" s="139"/>
      <c r="T7" s="43"/>
    </row>
    <row r="8" spans="1:20" ht="2.25" customHeight="1">
      <c r="A8" s="41"/>
      <c r="B8" s="138"/>
      <c r="C8" s="139"/>
      <c r="D8" s="140"/>
      <c r="E8" s="151"/>
      <c r="F8" s="152"/>
      <c r="G8" s="153"/>
      <c r="H8" s="153"/>
      <c r="I8" s="146"/>
      <c r="J8" s="142" t="e">
        <f>J10+J11+#REF!</f>
        <v>#REF!</v>
      </c>
      <c r="K8" s="142" t="e">
        <f>K10+K11+#REF!</f>
        <v>#REF!</v>
      </c>
      <c r="L8" s="142" t="e">
        <f>L10+L11+#REF!</f>
        <v>#REF!</v>
      </c>
      <c r="M8" s="142"/>
      <c r="N8" s="142" t="e">
        <f>N10+N11+#REF!</f>
        <v>#REF!</v>
      </c>
      <c r="O8" s="142" t="e">
        <f>O10+O11+#REF!</f>
        <v>#REF!</v>
      </c>
      <c r="P8" s="147"/>
      <c r="Q8" s="147"/>
      <c r="R8" s="148"/>
      <c r="S8" s="147"/>
      <c r="T8" s="43"/>
    </row>
    <row r="9" spans="1:20" ht="21" customHeight="1">
      <c r="A9" s="413"/>
      <c r="B9" s="414" t="s">
        <v>90</v>
      </c>
      <c r="C9" s="415" t="s">
        <v>262</v>
      </c>
      <c r="D9" s="392" t="s">
        <v>372</v>
      </c>
      <c r="E9" s="384"/>
      <c r="F9" s="419"/>
      <c r="G9" s="384"/>
      <c r="H9" s="384"/>
      <c r="I9" s="164" t="s">
        <v>10</v>
      </c>
      <c r="J9" s="173">
        <f>SUM(J10:J11)</f>
        <v>711942.57</v>
      </c>
      <c r="K9" s="173" t="e">
        <f t="shared" ref="K9:P9" si="0">K10+K11</f>
        <v>#REF!</v>
      </c>
      <c r="L9" s="173" t="e">
        <f t="shared" si="0"/>
        <v>#REF!</v>
      </c>
      <c r="M9" s="173" t="e">
        <f t="shared" si="0"/>
        <v>#REF!</v>
      </c>
      <c r="N9" s="173" t="e">
        <f t="shared" si="0"/>
        <v>#REF!</v>
      </c>
      <c r="O9" s="173" t="e">
        <f t="shared" si="0"/>
        <v>#REF!</v>
      </c>
      <c r="P9" s="173">
        <f t="shared" si="0"/>
        <v>702895.62000000011</v>
      </c>
      <c r="Q9" s="174">
        <f t="shared" ref="Q9:Q26" si="1">P9/J9*100</f>
        <v>98.729258456900553</v>
      </c>
      <c r="R9" s="406"/>
      <c r="S9" s="404"/>
      <c r="T9" s="398"/>
    </row>
    <row r="10" spans="1:20" ht="36.75" customHeight="1">
      <c r="A10" s="357"/>
      <c r="B10" s="410"/>
      <c r="C10" s="416"/>
      <c r="D10" s="393"/>
      <c r="E10" s="385"/>
      <c r="F10" s="420"/>
      <c r="G10" s="385"/>
      <c r="H10" s="385"/>
      <c r="I10" s="164" t="s">
        <v>12</v>
      </c>
      <c r="J10" s="173">
        <f t="shared" ref="J10:P10" si="2">SUM(J13+J31)</f>
        <v>25119.599999999999</v>
      </c>
      <c r="K10" s="173" t="e">
        <f t="shared" si="2"/>
        <v>#REF!</v>
      </c>
      <c r="L10" s="173" t="e">
        <f t="shared" si="2"/>
        <v>#REF!</v>
      </c>
      <c r="M10" s="173" t="e">
        <f t="shared" si="2"/>
        <v>#REF!</v>
      </c>
      <c r="N10" s="173" t="e">
        <f t="shared" si="2"/>
        <v>#REF!</v>
      </c>
      <c r="O10" s="173" t="e">
        <f t="shared" si="2"/>
        <v>#REF!</v>
      </c>
      <c r="P10" s="173">
        <f t="shared" si="2"/>
        <v>24579.269999999997</v>
      </c>
      <c r="Q10" s="174">
        <f t="shared" si="1"/>
        <v>97.848970525008355</v>
      </c>
      <c r="R10" s="407"/>
      <c r="S10" s="405"/>
      <c r="T10" s="399"/>
    </row>
    <row r="11" spans="1:20" ht="42" customHeight="1">
      <c r="A11" s="357"/>
      <c r="B11" s="410"/>
      <c r="C11" s="417"/>
      <c r="D11" s="394"/>
      <c r="E11" s="385"/>
      <c r="F11" s="420"/>
      <c r="G11" s="385"/>
      <c r="H11" s="385"/>
      <c r="I11" s="164" t="s">
        <v>20</v>
      </c>
      <c r="J11" s="173">
        <f t="shared" ref="J11:P11" si="3">SUM(J14+J25+J32+J38+J45+J60)</f>
        <v>686822.97</v>
      </c>
      <c r="K11" s="173" t="e">
        <f t="shared" si="3"/>
        <v>#REF!</v>
      </c>
      <c r="L11" s="173" t="e">
        <f t="shared" si="3"/>
        <v>#REF!</v>
      </c>
      <c r="M11" s="173" t="e">
        <f t="shared" si="3"/>
        <v>#REF!</v>
      </c>
      <c r="N11" s="173" t="e">
        <f t="shared" si="3"/>
        <v>#REF!</v>
      </c>
      <c r="O11" s="173" t="e">
        <f t="shared" si="3"/>
        <v>#REF!</v>
      </c>
      <c r="P11" s="173">
        <f t="shared" si="3"/>
        <v>678316.35000000009</v>
      </c>
      <c r="Q11" s="174">
        <f t="shared" si="1"/>
        <v>98.761453770248849</v>
      </c>
      <c r="R11" s="407"/>
      <c r="S11" s="405"/>
      <c r="T11" s="399"/>
    </row>
    <row r="12" spans="1:20" ht="18.75">
      <c r="A12" s="435"/>
      <c r="B12" s="409">
        <v>1</v>
      </c>
      <c r="C12" s="412" t="s">
        <v>263</v>
      </c>
      <c r="D12" s="380" t="s">
        <v>372</v>
      </c>
      <c r="E12" s="382">
        <v>44562</v>
      </c>
      <c r="F12" s="382">
        <v>44926</v>
      </c>
      <c r="G12" s="154">
        <v>44562</v>
      </c>
      <c r="H12" s="155">
        <v>44926</v>
      </c>
      <c r="I12" s="165" t="s">
        <v>10</v>
      </c>
      <c r="J12" s="175">
        <f>J14+J13</f>
        <v>527198.54999999993</v>
      </c>
      <c r="K12" s="175" t="e">
        <f t="shared" ref="K12:P12" si="4">K14+K13</f>
        <v>#REF!</v>
      </c>
      <c r="L12" s="175" t="e">
        <f t="shared" si="4"/>
        <v>#REF!</v>
      </c>
      <c r="M12" s="175" t="e">
        <f t="shared" si="4"/>
        <v>#REF!</v>
      </c>
      <c r="N12" s="175" t="e">
        <f t="shared" si="4"/>
        <v>#REF!</v>
      </c>
      <c r="O12" s="175" t="e">
        <f t="shared" si="4"/>
        <v>#REF!</v>
      </c>
      <c r="P12" s="175">
        <f t="shared" si="4"/>
        <v>518913.61000000004</v>
      </c>
      <c r="Q12" s="176">
        <f t="shared" si="1"/>
        <v>98.428497195221823</v>
      </c>
      <c r="R12" s="376"/>
      <c r="S12" s="374"/>
      <c r="T12" s="421"/>
    </row>
    <row r="13" spans="1:20" ht="35.25" customHeight="1">
      <c r="A13" s="357"/>
      <c r="B13" s="410"/>
      <c r="C13" s="410"/>
      <c r="D13" s="381"/>
      <c r="E13" s="383">
        <v>43831</v>
      </c>
      <c r="F13" s="383">
        <v>44196</v>
      </c>
      <c r="G13" s="156"/>
      <c r="H13" s="157"/>
      <c r="I13" s="165" t="s">
        <v>12</v>
      </c>
      <c r="J13" s="175">
        <f t="shared" ref="J13:P13" si="5">SUM(J20:J21)</f>
        <v>24469.1</v>
      </c>
      <c r="K13" s="175" t="e">
        <f t="shared" si="5"/>
        <v>#REF!</v>
      </c>
      <c r="L13" s="175" t="e">
        <f t="shared" si="5"/>
        <v>#REF!</v>
      </c>
      <c r="M13" s="175">
        <f t="shared" si="5"/>
        <v>0</v>
      </c>
      <c r="N13" s="175" t="e">
        <f t="shared" si="5"/>
        <v>#REF!</v>
      </c>
      <c r="O13" s="175" t="e">
        <f t="shared" si="5"/>
        <v>#REF!</v>
      </c>
      <c r="P13" s="175">
        <f t="shared" si="5"/>
        <v>24040.079999999998</v>
      </c>
      <c r="Q13" s="176">
        <f t="shared" si="1"/>
        <v>98.246686637432518</v>
      </c>
      <c r="R13" s="377"/>
      <c r="S13" s="375"/>
      <c r="T13" s="399"/>
    </row>
    <row r="14" spans="1:20" ht="42" customHeight="1">
      <c r="A14" s="357"/>
      <c r="B14" s="411"/>
      <c r="C14" s="411"/>
      <c r="D14" s="381"/>
      <c r="E14" s="383">
        <v>43831</v>
      </c>
      <c r="F14" s="383">
        <v>44196</v>
      </c>
      <c r="G14" s="156"/>
      <c r="H14" s="157"/>
      <c r="I14" s="330" t="s">
        <v>20</v>
      </c>
      <c r="J14" s="331">
        <f>SUM(J15:J19,J22:J24)</f>
        <v>502729.4499999999</v>
      </c>
      <c r="K14" s="331" t="e">
        <f t="shared" ref="K14:P14" si="6">SUM(K15:K19,K22:K24)</f>
        <v>#REF!</v>
      </c>
      <c r="L14" s="331" t="e">
        <f t="shared" si="6"/>
        <v>#REF!</v>
      </c>
      <c r="M14" s="331" t="e">
        <f t="shared" si="6"/>
        <v>#REF!</v>
      </c>
      <c r="N14" s="331" t="e">
        <f t="shared" si="6"/>
        <v>#REF!</v>
      </c>
      <c r="O14" s="331" t="e">
        <f t="shared" si="6"/>
        <v>#REF!</v>
      </c>
      <c r="P14" s="331">
        <f t="shared" si="6"/>
        <v>494873.53</v>
      </c>
      <c r="Q14" s="332">
        <f t="shared" si="1"/>
        <v>98.437346369901363</v>
      </c>
      <c r="R14" s="377"/>
      <c r="S14" s="375"/>
      <c r="T14" s="399"/>
    </row>
    <row r="15" spans="1:20" ht="96" customHeight="1">
      <c r="A15" s="251"/>
      <c r="B15" s="335" t="s">
        <v>40</v>
      </c>
      <c r="C15" s="336" t="s">
        <v>264</v>
      </c>
      <c r="D15" s="336" t="s">
        <v>373</v>
      </c>
      <c r="E15" s="159">
        <v>44562</v>
      </c>
      <c r="F15" s="159">
        <v>44926</v>
      </c>
      <c r="G15" s="159">
        <v>44562</v>
      </c>
      <c r="H15" s="159">
        <v>44926</v>
      </c>
      <c r="I15" s="337" t="s">
        <v>20</v>
      </c>
      <c r="J15" s="338">
        <v>204511.55</v>
      </c>
      <c r="K15" s="338" t="e">
        <f>#REF!+#REF!</f>
        <v>#REF!</v>
      </c>
      <c r="L15" s="338" t="e">
        <f>#REF!+#REF!</f>
        <v>#REF!</v>
      </c>
      <c r="M15" s="338" t="e">
        <f>#REF!+#REF!</f>
        <v>#REF!</v>
      </c>
      <c r="N15" s="338" t="e">
        <f>#REF!+#REF!</f>
        <v>#REF!</v>
      </c>
      <c r="O15" s="338" t="e">
        <f>#REF!+#REF!</f>
        <v>#REF!</v>
      </c>
      <c r="P15" s="338">
        <v>203415.94</v>
      </c>
      <c r="Q15" s="332">
        <f t="shared" si="1"/>
        <v>99.464279645819516</v>
      </c>
      <c r="R15" s="188" t="s">
        <v>311</v>
      </c>
      <c r="S15" s="189" t="s">
        <v>326</v>
      </c>
      <c r="T15" s="106"/>
    </row>
    <row r="16" spans="1:20" ht="368.1" customHeight="1">
      <c r="A16" s="251"/>
      <c r="B16" s="258" t="s">
        <v>42</v>
      </c>
      <c r="C16" s="334" t="s">
        <v>384</v>
      </c>
      <c r="D16" s="334" t="s">
        <v>325</v>
      </c>
      <c r="E16" s="248">
        <v>44562</v>
      </c>
      <c r="F16" s="248">
        <v>44926</v>
      </c>
      <c r="G16" s="248">
        <v>44562</v>
      </c>
      <c r="H16" s="248">
        <v>44926</v>
      </c>
      <c r="I16" s="260" t="s">
        <v>20</v>
      </c>
      <c r="J16" s="178">
        <v>164722.9</v>
      </c>
      <c r="K16" s="178" t="e">
        <f>#REF!</f>
        <v>#REF!</v>
      </c>
      <c r="L16" s="178" t="e">
        <f>#REF!</f>
        <v>#REF!</v>
      </c>
      <c r="M16" s="178" t="e">
        <f>#REF!</f>
        <v>#REF!</v>
      </c>
      <c r="N16" s="178" t="e">
        <f>#REF!</f>
        <v>#REF!</v>
      </c>
      <c r="O16" s="178" t="e">
        <f>#REF!</f>
        <v>#REF!</v>
      </c>
      <c r="P16" s="178">
        <v>163244.78</v>
      </c>
      <c r="Q16" s="176">
        <f t="shared" si="1"/>
        <v>99.102662714170293</v>
      </c>
      <c r="R16" s="347" t="s">
        <v>430</v>
      </c>
      <c r="S16" s="193" t="s">
        <v>326</v>
      </c>
      <c r="T16" s="106"/>
    </row>
    <row r="17" spans="1:20" ht="155.1" customHeight="1">
      <c r="A17" s="48"/>
      <c r="B17" s="339" t="s">
        <v>45</v>
      </c>
      <c r="C17" s="340" t="s">
        <v>265</v>
      </c>
      <c r="D17" s="341" t="s">
        <v>341</v>
      </c>
      <c r="E17" s="324">
        <v>44562</v>
      </c>
      <c r="F17" s="324">
        <v>44926</v>
      </c>
      <c r="G17" s="324">
        <v>44562</v>
      </c>
      <c r="H17" s="324">
        <v>44926</v>
      </c>
      <c r="I17" s="255" t="s">
        <v>20</v>
      </c>
      <c r="J17" s="256">
        <v>94420.6</v>
      </c>
      <c r="K17" s="257" t="e">
        <f>#REF!</f>
        <v>#REF!</v>
      </c>
      <c r="L17" s="257" t="e">
        <f>#REF!</f>
        <v>#REF!</v>
      </c>
      <c r="M17" s="257" t="e">
        <f>#REF!</f>
        <v>#REF!</v>
      </c>
      <c r="N17" s="257" t="e">
        <f>#REF!</f>
        <v>#REF!</v>
      </c>
      <c r="O17" s="257" t="e">
        <f>#REF!</f>
        <v>#REF!</v>
      </c>
      <c r="P17" s="256">
        <v>90568.21</v>
      </c>
      <c r="Q17" s="256">
        <f t="shared" si="1"/>
        <v>95.91996873563609</v>
      </c>
      <c r="R17" s="333" t="s">
        <v>431</v>
      </c>
      <c r="S17" s="344" t="s">
        <v>326</v>
      </c>
      <c r="T17" s="98"/>
    </row>
    <row r="18" spans="1:20" s="113" customFormat="1" ht="197.25" customHeight="1">
      <c r="A18" s="48"/>
      <c r="B18" s="190" t="s">
        <v>47</v>
      </c>
      <c r="C18" s="191" t="s">
        <v>385</v>
      </c>
      <c r="D18" s="192" t="s">
        <v>416</v>
      </c>
      <c r="E18" s="158">
        <v>44562</v>
      </c>
      <c r="F18" s="158">
        <v>44926</v>
      </c>
      <c r="G18" s="158">
        <v>44562</v>
      </c>
      <c r="H18" s="158">
        <v>44926</v>
      </c>
      <c r="I18" s="166" t="s">
        <v>20</v>
      </c>
      <c r="J18" s="177">
        <v>24038.799999999999</v>
      </c>
      <c r="K18" s="177" t="e">
        <f>#REF!+#REF!</f>
        <v>#REF!</v>
      </c>
      <c r="L18" s="177" t="e">
        <f>#REF!+#REF!</f>
        <v>#REF!</v>
      </c>
      <c r="M18" s="177">
        <v>0</v>
      </c>
      <c r="N18" s="177" t="e">
        <f>#REF!+#REF!</f>
        <v>#REF!</v>
      </c>
      <c r="O18" s="177" t="e">
        <f>#REF!+#REF!</f>
        <v>#REF!</v>
      </c>
      <c r="P18" s="178">
        <v>23716.240000000002</v>
      </c>
      <c r="Q18" s="178">
        <f t="shared" si="1"/>
        <v>98.658169292976368</v>
      </c>
      <c r="R18" s="194" t="s">
        <v>312</v>
      </c>
      <c r="S18" s="193" t="s">
        <v>326</v>
      </c>
      <c r="T18" s="98"/>
    </row>
    <row r="19" spans="1:20" s="317" customFormat="1" ht="149.25" customHeight="1">
      <c r="A19" s="48"/>
      <c r="B19" s="190" t="s">
        <v>266</v>
      </c>
      <c r="C19" s="191" t="s">
        <v>386</v>
      </c>
      <c r="D19" s="192" t="s">
        <v>387</v>
      </c>
      <c r="E19" s="248">
        <v>44810</v>
      </c>
      <c r="F19" s="248">
        <v>44926</v>
      </c>
      <c r="G19" s="248">
        <v>44810</v>
      </c>
      <c r="H19" s="248">
        <v>44926</v>
      </c>
      <c r="I19" s="220" t="s">
        <v>20</v>
      </c>
      <c r="J19" s="177">
        <v>4884</v>
      </c>
      <c r="K19" s="177"/>
      <c r="L19" s="177"/>
      <c r="M19" s="177"/>
      <c r="N19" s="177"/>
      <c r="O19" s="177"/>
      <c r="P19" s="178">
        <v>4712.34</v>
      </c>
      <c r="Q19" s="178">
        <f t="shared" si="1"/>
        <v>96.485257985257988</v>
      </c>
      <c r="R19" s="194" t="s">
        <v>432</v>
      </c>
      <c r="S19" s="193" t="s">
        <v>326</v>
      </c>
      <c r="T19" s="98"/>
    </row>
    <row r="20" spans="1:20" s="113" customFormat="1" ht="117.75" customHeight="1">
      <c r="A20" s="48"/>
      <c r="B20" s="190" t="s">
        <v>267</v>
      </c>
      <c r="C20" s="191" t="s">
        <v>268</v>
      </c>
      <c r="D20" s="192" t="s">
        <v>374</v>
      </c>
      <c r="E20" s="158">
        <v>44562</v>
      </c>
      <c r="F20" s="158">
        <v>44926</v>
      </c>
      <c r="G20" s="158">
        <v>44562</v>
      </c>
      <c r="H20" s="158">
        <v>44926</v>
      </c>
      <c r="I20" s="166" t="s">
        <v>12</v>
      </c>
      <c r="J20" s="177">
        <v>18252.7</v>
      </c>
      <c r="K20" s="177" t="e">
        <f>#REF!+#REF!</f>
        <v>#REF!</v>
      </c>
      <c r="L20" s="177" t="e">
        <f>#REF!+#REF!</f>
        <v>#REF!</v>
      </c>
      <c r="M20" s="177">
        <v>0</v>
      </c>
      <c r="N20" s="177" t="e">
        <f>#REF!+#REF!</f>
        <v>#REF!</v>
      </c>
      <c r="O20" s="177" t="e">
        <f>#REF!+#REF!</f>
        <v>#REF!</v>
      </c>
      <c r="P20" s="178">
        <v>18117.689999999999</v>
      </c>
      <c r="Q20" s="178">
        <f t="shared" si="1"/>
        <v>99.26032860891813</v>
      </c>
      <c r="R20" s="194" t="s">
        <v>313</v>
      </c>
      <c r="S20" s="193" t="s">
        <v>326</v>
      </c>
      <c r="T20" s="98"/>
    </row>
    <row r="21" spans="1:20" s="113" customFormat="1" ht="99.75" customHeight="1">
      <c r="A21" s="48"/>
      <c r="B21" s="190" t="s">
        <v>269</v>
      </c>
      <c r="C21" s="191" t="s">
        <v>270</v>
      </c>
      <c r="D21" s="192" t="s">
        <v>375</v>
      </c>
      <c r="E21" s="158">
        <v>44562</v>
      </c>
      <c r="F21" s="158">
        <v>44926</v>
      </c>
      <c r="G21" s="158">
        <v>44562</v>
      </c>
      <c r="H21" s="158">
        <v>44926</v>
      </c>
      <c r="I21" s="166" t="s">
        <v>12</v>
      </c>
      <c r="J21" s="177">
        <v>6216.4</v>
      </c>
      <c r="K21" s="177" t="e">
        <f>#REF!+#REF!</f>
        <v>#REF!</v>
      </c>
      <c r="L21" s="177" t="e">
        <f>#REF!+#REF!</f>
        <v>#REF!</v>
      </c>
      <c r="M21" s="177">
        <v>0</v>
      </c>
      <c r="N21" s="177" t="e">
        <f>#REF!+#REF!</f>
        <v>#REF!</v>
      </c>
      <c r="O21" s="177" t="e">
        <f>#REF!+#REF!</f>
        <v>#REF!</v>
      </c>
      <c r="P21" s="178">
        <v>5922.39</v>
      </c>
      <c r="Q21" s="178">
        <f t="shared" si="1"/>
        <v>95.2704137442893</v>
      </c>
      <c r="R21" s="194" t="s">
        <v>314</v>
      </c>
      <c r="S21" s="193" t="s">
        <v>326</v>
      </c>
      <c r="T21" s="98"/>
    </row>
    <row r="22" spans="1:20" s="113" customFormat="1" ht="96.6" customHeight="1">
      <c r="A22" s="48"/>
      <c r="B22" s="190" t="s">
        <v>417</v>
      </c>
      <c r="C22" s="191" t="s">
        <v>271</v>
      </c>
      <c r="D22" s="192" t="s">
        <v>376</v>
      </c>
      <c r="E22" s="158">
        <v>44562</v>
      </c>
      <c r="F22" s="158">
        <v>44926</v>
      </c>
      <c r="G22" s="158">
        <v>44562</v>
      </c>
      <c r="H22" s="158">
        <v>44926</v>
      </c>
      <c r="I22" s="166" t="s">
        <v>20</v>
      </c>
      <c r="J22" s="177">
        <v>9814.6</v>
      </c>
      <c r="K22" s="177" t="e">
        <f>#REF!+#REF!</f>
        <v>#REF!</v>
      </c>
      <c r="L22" s="177" t="e">
        <f>#REF!+#REF!</f>
        <v>#REF!</v>
      </c>
      <c r="M22" s="177">
        <v>0</v>
      </c>
      <c r="N22" s="177" t="e">
        <f>#REF!+#REF!</f>
        <v>#REF!</v>
      </c>
      <c r="O22" s="177" t="e">
        <f>#REF!+#REF!</f>
        <v>#REF!</v>
      </c>
      <c r="P22" s="178">
        <v>8882.02</v>
      </c>
      <c r="Q22" s="178">
        <f t="shared" si="1"/>
        <v>90.498033541866192</v>
      </c>
      <c r="R22" s="194" t="s">
        <v>315</v>
      </c>
      <c r="S22" s="193" t="s">
        <v>326</v>
      </c>
      <c r="T22" s="98"/>
    </row>
    <row r="23" spans="1:20" s="113" customFormat="1" ht="94.5" customHeight="1">
      <c r="A23" s="48"/>
      <c r="B23" s="190" t="s">
        <v>273</v>
      </c>
      <c r="C23" s="191" t="s">
        <v>272</v>
      </c>
      <c r="D23" s="192" t="s">
        <v>376</v>
      </c>
      <c r="E23" s="158">
        <v>44562</v>
      </c>
      <c r="F23" s="158">
        <v>44926</v>
      </c>
      <c r="G23" s="158">
        <v>44562</v>
      </c>
      <c r="H23" s="158">
        <v>44926</v>
      </c>
      <c r="I23" s="166" t="s">
        <v>20</v>
      </c>
      <c r="J23" s="177">
        <v>37</v>
      </c>
      <c r="K23" s="177" t="e">
        <f>#REF!+#REF!</f>
        <v>#REF!</v>
      </c>
      <c r="L23" s="177" t="e">
        <f>#REF!+#REF!</f>
        <v>#REF!</v>
      </c>
      <c r="M23" s="177">
        <v>0</v>
      </c>
      <c r="N23" s="177" t="e">
        <f>#REF!+#REF!</f>
        <v>#REF!</v>
      </c>
      <c r="O23" s="177" t="e">
        <f>#REF!+#REF!</f>
        <v>#REF!</v>
      </c>
      <c r="P23" s="178">
        <v>34</v>
      </c>
      <c r="Q23" s="178">
        <f t="shared" si="1"/>
        <v>91.891891891891902</v>
      </c>
      <c r="R23" s="194" t="s">
        <v>330</v>
      </c>
      <c r="S23" s="193" t="s">
        <v>326</v>
      </c>
      <c r="T23" s="98"/>
    </row>
    <row r="24" spans="1:20" s="113" customFormat="1" ht="207.6" customHeight="1">
      <c r="A24" s="48"/>
      <c r="B24" s="190" t="s">
        <v>274</v>
      </c>
      <c r="C24" s="191" t="s">
        <v>388</v>
      </c>
      <c r="D24" s="192" t="s">
        <v>348</v>
      </c>
      <c r="E24" s="158">
        <v>44562</v>
      </c>
      <c r="F24" s="158">
        <v>44926</v>
      </c>
      <c r="G24" s="158">
        <v>44562</v>
      </c>
      <c r="H24" s="158">
        <v>44926</v>
      </c>
      <c r="I24" s="166" t="s">
        <v>20</v>
      </c>
      <c r="J24" s="177">
        <v>300</v>
      </c>
      <c r="K24" s="177" t="e">
        <f>#REF!+#REF!</f>
        <v>#REF!</v>
      </c>
      <c r="L24" s="177" t="e">
        <f>#REF!+#REF!</f>
        <v>#REF!</v>
      </c>
      <c r="M24" s="177">
        <v>0</v>
      </c>
      <c r="N24" s="177" t="e">
        <f>#REF!+#REF!</f>
        <v>#REF!</v>
      </c>
      <c r="O24" s="177" t="e">
        <f>#REF!+#REF!</f>
        <v>#REF!</v>
      </c>
      <c r="P24" s="178">
        <v>300</v>
      </c>
      <c r="Q24" s="178">
        <f t="shared" si="1"/>
        <v>100</v>
      </c>
      <c r="R24" s="194" t="s">
        <v>389</v>
      </c>
      <c r="S24" s="193" t="s">
        <v>326</v>
      </c>
      <c r="T24" s="98"/>
    </row>
    <row r="25" spans="1:20" ht="276.75" customHeight="1">
      <c r="A25" s="103"/>
      <c r="B25" s="211">
        <v>2</v>
      </c>
      <c r="C25" s="212" t="s">
        <v>316</v>
      </c>
      <c r="D25" s="213" t="s">
        <v>378</v>
      </c>
      <c r="E25" s="241">
        <v>44562</v>
      </c>
      <c r="F25" s="241">
        <v>44926</v>
      </c>
      <c r="G25" s="241">
        <v>44562</v>
      </c>
      <c r="H25" s="241">
        <v>44926</v>
      </c>
      <c r="I25" s="214" t="s">
        <v>20</v>
      </c>
      <c r="J25" s="215">
        <v>292.85000000000002</v>
      </c>
      <c r="K25" s="215" t="e">
        <f t="shared" ref="K25:O25" si="7">SUM(K26+K28)</f>
        <v>#VALUE!</v>
      </c>
      <c r="L25" s="215" t="e">
        <f t="shared" si="7"/>
        <v>#VALUE!</v>
      </c>
      <c r="M25" s="215" t="e">
        <f t="shared" si="7"/>
        <v>#VALUE!</v>
      </c>
      <c r="N25" s="215" t="e">
        <f t="shared" si="7"/>
        <v>#VALUE!</v>
      </c>
      <c r="O25" s="215" t="e">
        <f t="shared" si="7"/>
        <v>#VALUE!</v>
      </c>
      <c r="P25" s="215">
        <f>SUM(P28+P26:Q26)</f>
        <v>239.51</v>
      </c>
      <c r="Q25" s="178">
        <f t="shared" si="1"/>
        <v>81.785897217005285</v>
      </c>
      <c r="R25" s="216"/>
      <c r="S25" s="187"/>
      <c r="T25" s="108"/>
    </row>
    <row r="26" spans="1:20" ht="409.5" customHeight="1">
      <c r="A26" s="48"/>
      <c r="B26" s="222" t="s">
        <v>59</v>
      </c>
      <c r="C26" s="223" t="s">
        <v>275</v>
      </c>
      <c r="D26" s="224" t="s">
        <v>379</v>
      </c>
      <c r="E26" s="248">
        <v>44562</v>
      </c>
      <c r="F26" s="248">
        <v>44926</v>
      </c>
      <c r="G26" s="160">
        <v>44562</v>
      </c>
      <c r="H26" s="248">
        <v>44926</v>
      </c>
      <c r="I26" s="225" t="s">
        <v>20</v>
      </c>
      <c r="J26" s="226">
        <v>20.85</v>
      </c>
      <c r="K26" s="226" t="s">
        <v>28</v>
      </c>
      <c r="L26" s="226" t="s">
        <v>28</v>
      </c>
      <c r="M26" s="226" t="s">
        <v>28</v>
      </c>
      <c r="N26" s="226" t="s">
        <v>28</v>
      </c>
      <c r="O26" s="226" t="s">
        <v>28</v>
      </c>
      <c r="P26" s="226">
        <v>2.95</v>
      </c>
      <c r="Q26" s="178">
        <f t="shared" si="1"/>
        <v>14.148681055155876</v>
      </c>
      <c r="R26" s="194" t="s">
        <v>442</v>
      </c>
      <c r="S26" s="193" t="s">
        <v>364</v>
      </c>
      <c r="T26" s="98"/>
    </row>
    <row r="27" spans="1:20" ht="297" customHeight="1">
      <c r="A27" s="48"/>
      <c r="B27" s="190" t="s">
        <v>61</v>
      </c>
      <c r="C27" s="191" t="s">
        <v>390</v>
      </c>
      <c r="D27" s="192" t="s">
        <v>377</v>
      </c>
      <c r="E27" s="158">
        <v>44562</v>
      </c>
      <c r="F27" s="158">
        <v>44926</v>
      </c>
      <c r="G27" s="158">
        <v>44562</v>
      </c>
      <c r="H27" s="247">
        <v>44926</v>
      </c>
      <c r="I27" s="166" t="s">
        <v>91</v>
      </c>
      <c r="J27" s="177" t="s">
        <v>28</v>
      </c>
      <c r="K27" s="177" t="e">
        <f>#REF!</f>
        <v>#REF!</v>
      </c>
      <c r="L27" s="177" t="e">
        <f>#REF!</f>
        <v>#REF!</v>
      </c>
      <c r="M27" s="177"/>
      <c r="N27" s="177" t="s">
        <v>28</v>
      </c>
      <c r="O27" s="177"/>
      <c r="P27" s="178" t="s">
        <v>28</v>
      </c>
      <c r="Q27" s="178" t="s">
        <v>28</v>
      </c>
      <c r="R27" s="194" t="s">
        <v>349</v>
      </c>
      <c r="S27" s="193" t="s">
        <v>326</v>
      </c>
      <c r="T27" s="98"/>
    </row>
    <row r="28" spans="1:20" ht="177" customHeight="1">
      <c r="A28" s="104"/>
      <c r="B28" s="217" t="s">
        <v>63</v>
      </c>
      <c r="C28" s="218" t="s">
        <v>323</v>
      </c>
      <c r="D28" s="219" t="s">
        <v>318</v>
      </c>
      <c r="E28" s="158">
        <v>44562</v>
      </c>
      <c r="F28" s="158">
        <v>44926</v>
      </c>
      <c r="G28" s="158">
        <v>44562</v>
      </c>
      <c r="H28" s="241">
        <v>44926</v>
      </c>
      <c r="I28" s="220" t="s">
        <v>20</v>
      </c>
      <c r="J28" s="221">
        <v>272</v>
      </c>
      <c r="K28" s="221">
        <v>164.47</v>
      </c>
      <c r="L28" s="221">
        <v>164.47</v>
      </c>
      <c r="M28" s="221">
        <v>164.47</v>
      </c>
      <c r="N28" s="221">
        <v>164.47</v>
      </c>
      <c r="O28" s="221">
        <v>164.47</v>
      </c>
      <c r="P28" s="221">
        <v>236.56</v>
      </c>
      <c r="Q28" s="178">
        <f>P28/J28*100</f>
        <v>86.970588235294116</v>
      </c>
      <c r="R28" s="194" t="s">
        <v>391</v>
      </c>
      <c r="S28" s="193" t="s">
        <v>326</v>
      </c>
      <c r="T28" s="109"/>
    </row>
    <row r="29" spans="1:20" ht="287.10000000000002" customHeight="1">
      <c r="A29" s="48"/>
      <c r="B29" s="229" t="s">
        <v>65</v>
      </c>
      <c r="C29" s="230" t="s">
        <v>350</v>
      </c>
      <c r="D29" s="231" t="s">
        <v>317</v>
      </c>
      <c r="E29" s="158">
        <v>44562</v>
      </c>
      <c r="F29" s="158">
        <v>44926</v>
      </c>
      <c r="G29" s="158">
        <v>44562</v>
      </c>
      <c r="H29" s="241">
        <v>44926</v>
      </c>
      <c r="I29" s="232" t="s">
        <v>91</v>
      </c>
      <c r="J29" s="233" t="s">
        <v>28</v>
      </c>
      <c r="K29" s="233" t="s">
        <v>28</v>
      </c>
      <c r="L29" s="233" t="s">
        <v>28</v>
      </c>
      <c r="M29" s="233" t="s">
        <v>28</v>
      </c>
      <c r="N29" s="233" t="s">
        <v>28</v>
      </c>
      <c r="O29" s="233" t="s">
        <v>28</v>
      </c>
      <c r="P29" s="233" t="s">
        <v>28</v>
      </c>
      <c r="Q29" s="178" t="s">
        <v>28</v>
      </c>
      <c r="R29" s="194" t="s">
        <v>433</v>
      </c>
      <c r="S29" s="193" t="s">
        <v>326</v>
      </c>
      <c r="T29" s="98"/>
    </row>
    <row r="30" spans="1:20" ht="25.5" customHeight="1">
      <c r="A30" s="422"/>
      <c r="B30" s="423">
        <v>3</v>
      </c>
      <c r="C30" s="424" t="s">
        <v>276</v>
      </c>
      <c r="D30" s="425" t="s">
        <v>317</v>
      </c>
      <c r="E30" s="426">
        <v>44562</v>
      </c>
      <c r="F30" s="426">
        <v>44926</v>
      </c>
      <c r="G30" s="433">
        <v>44562</v>
      </c>
      <c r="H30" s="426">
        <v>44926</v>
      </c>
      <c r="I30" s="227" t="s">
        <v>10</v>
      </c>
      <c r="J30" s="228">
        <f>J31+J32</f>
        <v>1000.77</v>
      </c>
      <c r="K30" s="228" t="e">
        <f t="shared" ref="K30:P30" si="8">K31+K32</f>
        <v>#REF!</v>
      </c>
      <c r="L30" s="228" t="e">
        <f t="shared" si="8"/>
        <v>#REF!</v>
      </c>
      <c r="M30" s="228" t="e">
        <f t="shared" si="8"/>
        <v>#REF!</v>
      </c>
      <c r="N30" s="228" t="e">
        <f t="shared" si="8"/>
        <v>#REF!</v>
      </c>
      <c r="O30" s="228" t="e">
        <f t="shared" si="8"/>
        <v>#REF!</v>
      </c>
      <c r="P30" s="228">
        <f t="shared" si="8"/>
        <v>829.52</v>
      </c>
      <c r="Q30" s="180">
        <f>P30/J30*100</f>
        <v>82.888176104399619</v>
      </c>
      <c r="R30" s="429"/>
      <c r="S30" s="431"/>
      <c r="T30" s="428"/>
    </row>
    <row r="31" spans="1:20" ht="37.5" customHeight="1">
      <c r="A31" s="357"/>
      <c r="B31" s="411"/>
      <c r="C31" s="411"/>
      <c r="D31" s="381"/>
      <c r="E31" s="385"/>
      <c r="F31" s="385"/>
      <c r="G31" s="434"/>
      <c r="H31" s="385"/>
      <c r="I31" s="167" t="s">
        <v>12</v>
      </c>
      <c r="J31" s="179">
        <f>SUM(J35)</f>
        <v>650.5</v>
      </c>
      <c r="K31" s="179" t="e">
        <f t="shared" ref="K31:P31" si="9">SUM(K35)</f>
        <v>#REF!</v>
      </c>
      <c r="L31" s="179" t="e">
        <f t="shared" si="9"/>
        <v>#REF!</v>
      </c>
      <c r="M31" s="179" t="e">
        <f t="shared" si="9"/>
        <v>#REF!</v>
      </c>
      <c r="N31" s="179" t="e">
        <f t="shared" si="9"/>
        <v>#REF!</v>
      </c>
      <c r="O31" s="179" t="e">
        <f t="shared" si="9"/>
        <v>#REF!</v>
      </c>
      <c r="P31" s="179">
        <f t="shared" si="9"/>
        <v>539.19000000000005</v>
      </c>
      <c r="Q31" s="180">
        <f>P31/J31*100</f>
        <v>82.888547271329756</v>
      </c>
      <c r="R31" s="430"/>
      <c r="S31" s="432"/>
      <c r="T31" s="399"/>
    </row>
    <row r="32" spans="1:20" ht="116.25" customHeight="1">
      <c r="A32" s="357"/>
      <c r="B32" s="411"/>
      <c r="C32" s="411"/>
      <c r="D32" s="381"/>
      <c r="E32" s="427"/>
      <c r="F32" s="427"/>
      <c r="G32" s="434"/>
      <c r="H32" s="427"/>
      <c r="I32" s="252" t="s">
        <v>20</v>
      </c>
      <c r="J32" s="253">
        <f>SUM(J36)</f>
        <v>350.27</v>
      </c>
      <c r="K32" s="253" t="e">
        <f t="shared" ref="K32:P32" si="10">SUM(K36)</f>
        <v>#REF!</v>
      </c>
      <c r="L32" s="253" t="e">
        <f t="shared" si="10"/>
        <v>#REF!</v>
      </c>
      <c r="M32" s="253" t="e">
        <f t="shared" si="10"/>
        <v>#REF!</v>
      </c>
      <c r="N32" s="253" t="e">
        <f t="shared" si="10"/>
        <v>#REF!</v>
      </c>
      <c r="O32" s="253" t="e">
        <f t="shared" si="10"/>
        <v>#REF!</v>
      </c>
      <c r="P32" s="253">
        <f t="shared" si="10"/>
        <v>290.33</v>
      </c>
      <c r="Q32" s="254">
        <f>P32/J32*100</f>
        <v>82.887486795900301</v>
      </c>
      <c r="R32" s="430"/>
      <c r="S32" s="432"/>
      <c r="T32" s="399"/>
    </row>
    <row r="33" spans="1:20" ht="195.75" customHeight="1">
      <c r="A33" s="251"/>
      <c r="B33" s="258" t="s">
        <v>93</v>
      </c>
      <c r="C33" s="259" t="s">
        <v>277</v>
      </c>
      <c r="D33" s="259" t="s">
        <v>317</v>
      </c>
      <c r="E33" s="248">
        <v>44562</v>
      </c>
      <c r="F33" s="248">
        <v>44926</v>
      </c>
      <c r="G33" s="248">
        <v>44562</v>
      </c>
      <c r="H33" s="248">
        <v>44926</v>
      </c>
      <c r="I33" s="260" t="s">
        <v>91</v>
      </c>
      <c r="J33" s="178" t="s">
        <v>28</v>
      </c>
      <c r="K33" s="178" t="e">
        <f>#REF!+#REF!</f>
        <v>#REF!</v>
      </c>
      <c r="L33" s="178" t="e">
        <f>#REF!+#REF!</f>
        <v>#REF!</v>
      </c>
      <c r="M33" s="178" t="e">
        <f>#REF!+#REF!</f>
        <v>#REF!</v>
      </c>
      <c r="N33" s="178" t="e">
        <f>#REF!+#REF!</f>
        <v>#REF!</v>
      </c>
      <c r="O33" s="178" t="e">
        <f>#REF!+#REF!</f>
        <v>#REF!</v>
      </c>
      <c r="P33" s="178" t="s">
        <v>28</v>
      </c>
      <c r="Q33" s="178" t="s">
        <v>28</v>
      </c>
      <c r="R33" s="196" t="s">
        <v>392</v>
      </c>
      <c r="S33" s="193" t="s">
        <v>326</v>
      </c>
      <c r="T33" s="109" t="s">
        <v>94</v>
      </c>
    </row>
    <row r="34" spans="1:20" ht="30.75" customHeight="1">
      <c r="A34" s="436"/>
      <c r="B34" s="437" t="s">
        <v>96</v>
      </c>
      <c r="C34" s="439" t="s">
        <v>346</v>
      </c>
      <c r="D34" s="440" t="s">
        <v>318</v>
      </c>
      <c r="E34" s="442">
        <v>44562</v>
      </c>
      <c r="F34" s="442">
        <v>44926</v>
      </c>
      <c r="G34" s="449">
        <v>44562</v>
      </c>
      <c r="H34" s="442">
        <v>44926</v>
      </c>
      <c r="I34" s="255" t="s">
        <v>10</v>
      </c>
      <c r="J34" s="256">
        <f t="shared" ref="J34:P34" si="11">J35+J36</f>
        <v>1000.77</v>
      </c>
      <c r="K34" s="257" t="e">
        <f t="shared" si="11"/>
        <v>#REF!</v>
      </c>
      <c r="L34" s="257" t="e">
        <f t="shared" si="11"/>
        <v>#REF!</v>
      </c>
      <c r="M34" s="257" t="e">
        <f t="shared" si="11"/>
        <v>#REF!</v>
      </c>
      <c r="N34" s="257" t="e">
        <f t="shared" si="11"/>
        <v>#REF!</v>
      </c>
      <c r="O34" s="257" t="e">
        <f t="shared" si="11"/>
        <v>#REF!</v>
      </c>
      <c r="P34" s="256">
        <f t="shared" si="11"/>
        <v>829.52</v>
      </c>
      <c r="Q34" s="256">
        <f>P34/J34*100</f>
        <v>82.888176104399619</v>
      </c>
      <c r="R34" s="447" t="s">
        <v>434</v>
      </c>
      <c r="S34" s="450" t="s">
        <v>326</v>
      </c>
      <c r="T34" s="445" t="s">
        <v>97</v>
      </c>
    </row>
    <row r="35" spans="1:20" ht="33.75" customHeight="1">
      <c r="A35" s="357"/>
      <c r="B35" s="410"/>
      <c r="C35" s="410"/>
      <c r="D35" s="381"/>
      <c r="E35" s="385"/>
      <c r="F35" s="385"/>
      <c r="G35" s="449"/>
      <c r="H35" s="385"/>
      <c r="I35" s="166" t="s">
        <v>12</v>
      </c>
      <c r="J35" s="178">
        <v>650.5</v>
      </c>
      <c r="K35" s="177" t="e">
        <f>#REF!</f>
        <v>#REF!</v>
      </c>
      <c r="L35" s="177" t="e">
        <f>#REF!</f>
        <v>#REF!</v>
      </c>
      <c r="M35" s="177" t="e">
        <f>#REF!</f>
        <v>#REF!</v>
      </c>
      <c r="N35" s="177" t="e">
        <f>#REF!</f>
        <v>#REF!</v>
      </c>
      <c r="O35" s="177" t="e">
        <f>#REF!</f>
        <v>#REF!</v>
      </c>
      <c r="P35" s="178">
        <v>539.19000000000005</v>
      </c>
      <c r="Q35" s="178">
        <f>P35/J35*100</f>
        <v>82.888547271329756</v>
      </c>
      <c r="R35" s="448"/>
      <c r="S35" s="450"/>
      <c r="T35" s="399"/>
    </row>
    <row r="36" spans="1:20" ht="198" customHeight="1">
      <c r="A36" s="352"/>
      <c r="B36" s="438"/>
      <c r="C36" s="438"/>
      <c r="D36" s="441"/>
      <c r="E36" s="385"/>
      <c r="F36" s="385"/>
      <c r="G36" s="442"/>
      <c r="H36" s="385"/>
      <c r="I36" s="166" t="s">
        <v>20</v>
      </c>
      <c r="J36" s="178">
        <v>350.27</v>
      </c>
      <c r="K36" s="177" t="e">
        <f>#REF!+#REF!</f>
        <v>#REF!</v>
      </c>
      <c r="L36" s="177" t="e">
        <f>#REF!+#REF!</f>
        <v>#REF!</v>
      </c>
      <c r="M36" s="177" t="e">
        <f>#REF!+#REF!</f>
        <v>#REF!</v>
      </c>
      <c r="N36" s="177" t="e">
        <f>#REF!+#REF!</f>
        <v>#REF!</v>
      </c>
      <c r="O36" s="177" t="e">
        <f>#REF!+#REF!</f>
        <v>#REF!</v>
      </c>
      <c r="P36" s="178">
        <v>290.33</v>
      </c>
      <c r="Q36" s="178">
        <f>P36/J36*100</f>
        <v>82.887486795900301</v>
      </c>
      <c r="R36" s="448"/>
      <c r="S36" s="451"/>
      <c r="T36" s="446"/>
    </row>
    <row r="37" spans="1:20" ht="247.5" customHeight="1">
      <c r="A37" s="48"/>
      <c r="B37" s="190" t="s">
        <v>98</v>
      </c>
      <c r="C37" s="191" t="s">
        <v>278</v>
      </c>
      <c r="D37" s="192" t="s">
        <v>317</v>
      </c>
      <c r="E37" s="158">
        <v>44562</v>
      </c>
      <c r="F37" s="158">
        <v>44926</v>
      </c>
      <c r="G37" s="158">
        <v>44562</v>
      </c>
      <c r="H37" s="158">
        <v>44926</v>
      </c>
      <c r="I37" s="166" t="s">
        <v>91</v>
      </c>
      <c r="J37" s="178" t="s">
        <v>28</v>
      </c>
      <c r="K37" s="177" t="e">
        <f>#REF!</f>
        <v>#REF!</v>
      </c>
      <c r="L37" s="177" t="e">
        <f>#REF!</f>
        <v>#REF!</v>
      </c>
      <c r="M37" s="177" t="e">
        <f>#REF!</f>
        <v>#REF!</v>
      </c>
      <c r="N37" s="177" t="e">
        <f>#REF!</f>
        <v>#REF!</v>
      </c>
      <c r="O37" s="177" t="e">
        <f>#REF!</f>
        <v>#REF!</v>
      </c>
      <c r="P37" s="178" t="s">
        <v>28</v>
      </c>
      <c r="Q37" s="178" t="s">
        <v>28</v>
      </c>
      <c r="R37" s="194" t="s">
        <v>418</v>
      </c>
      <c r="S37" s="193" t="s">
        <v>326</v>
      </c>
      <c r="T37" s="98" t="s">
        <v>99</v>
      </c>
    </row>
    <row r="38" spans="1:20" ht="176.25" customHeight="1">
      <c r="A38" s="49"/>
      <c r="B38" s="197">
        <v>4</v>
      </c>
      <c r="C38" s="198" t="s">
        <v>279</v>
      </c>
      <c r="D38" s="199" t="s">
        <v>280</v>
      </c>
      <c r="E38" s="161">
        <v>44562</v>
      </c>
      <c r="F38" s="161">
        <v>44926</v>
      </c>
      <c r="G38" s="161">
        <v>44562</v>
      </c>
      <c r="H38" s="161">
        <v>44926</v>
      </c>
      <c r="I38" s="168" t="s">
        <v>20</v>
      </c>
      <c r="J38" s="181">
        <f>J39+J41</f>
        <v>179.9</v>
      </c>
      <c r="K38" s="181" t="e">
        <f t="shared" ref="K38:P38" si="12">K39+K41</f>
        <v>#VALUE!</v>
      </c>
      <c r="L38" s="181" t="e">
        <f t="shared" si="12"/>
        <v>#VALUE!</v>
      </c>
      <c r="M38" s="181" t="e">
        <f t="shared" si="12"/>
        <v>#VALUE!</v>
      </c>
      <c r="N38" s="181" t="e">
        <f t="shared" si="12"/>
        <v>#VALUE!</v>
      </c>
      <c r="O38" s="181" t="e">
        <f t="shared" si="12"/>
        <v>#VALUE!</v>
      </c>
      <c r="P38" s="181">
        <f t="shared" si="12"/>
        <v>178.09</v>
      </c>
      <c r="Q38" s="180">
        <f>P38/J38*100</f>
        <v>98.993885491939977</v>
      </c>
      <c r="R38" s="200" t="s">
        <v>310</v>
      </c>
      <c r="S38" s="195"/>
      <c r="T38" s="100"/>
    </row>
    <row r="39" spans="1:20" ht="396.75" customHeight="1">
      <c r="A39" s="48" t="s">
        <v>100</v>
      </c>
      <c r="B39" s="190" t="s">
        <v>101</v>
      </c>
      <c r="C39" s="191" t="s">
        <v>331</v>
      </c>
      <c r="D39" s="199" t="s">
        <v>280</v>
      </c>
      <c r="E39" s="158">
        <v>44562</v>
      </c>
      <c r="F39" s="158">
        <v>44926</v>
      </c>
      <c r="G39" s="158">
        <v>44562</v>
      </c>
      <c r="H39" s="161">
        <v>44926</v>
      </c>
      <c r="I39" s="168" t="s">
        <v>20</v>
      </c>
      <c r="J39" s="177">
        <v>175</v>
      </c>
      <c r="K39" s="177"/>
      <c r="L39" s="177"/>
      <c r="M39" s="177"/>
      <c r="N39" s="177">
        <v>63393</v>
      </c>
      <c r="O39" s="177">
        <v>63394</v>
      </c>
      <c r="P39" s="177">
        <v>175</v>
      </c>
      <c r="Q39" s="178">
        <f>P39/J39*100</f>
        <v>100</v>
      </c>
      <c r="R39" s="321" t="s">
        <v>419</v>
      </c>
      <c r="S39" s="193" t="s">
        <v>326</v>
      </c>
      <c r="T39" s="98" t="s">
        <v>102</v>
      </c>
    </row>
    <row r="40" spans="1:20" s="113" customFormat="1" ht="339.6" customHeight="1">
      <c r="A40" s="48" t="s">
        <v>103</v>
      </c>
      <c r="B40" s="190" t="s">
        <v>104</v>
      </c>
      <c r="C40" s="191" t="s">
        <v>281</v>
      </c>
      <c r="D40" s="199" t="s">
        <v>280</v>
      </c>
      <c r="E40" s="158">
        <v>44562</v>
      </c>
      <c r="F40" s="158">
        <v>44926</v>
      </c>
      <c r="G40" s="158">
        <v>44562</v>
      </c>
      <c r="H40" s="158">
        <v>44926</v>
      </c>
      <c r="I40" s="166" t="s">
        <v>91</v>
      </c>
      <c r="J40" s="177" t="s">
        <v>28</v>
      </c>
      <c r="K40" s="177" t="s">
        <v>28</v>
      </c>
      <c r="L40" s="177" t="s">
        <v>28</v>
      </c>
      <c r="M40" s="177" t="s">
        <v>28</v>
      </c>
      <c r="N40" s="177" t="s">
        <v>28</v>
      </c>
      <c r="O40" s="177" t="s">
        <v>28</v>
      </c>
      <c r="P40" s="177" t="s">
        <v>28</v>
      </c>
      <c r="Q40" s="177" t="s">
        <v>28</v>
      </c>
      <c r="R40" s="312" t="s">
        <v>435</v>
      </c>
      <c r="S40" s="193" t="s">
        <v>326</v>
      </c>
      <c r="T40" s="98" t="s">
        <v>105</v>
      </c>
    </row>
    <row r="41" spans="1:20" s="113" customFormat="1" ht="407.25" customHeight="1">
      <c r="A41" s="48" t="s">
        <v>103</v>
      </c>
      <c r="B41" s="190" t="s">
        <v>282</v>
      </c>
      <c r="C41" s="191" t="s">
        <v>333</v>
      </c>
      <c r="D41" s="199" t="s">
        <v>358</v>
      </c>
      <c r="E41" s="158">
        <v>44562</v>
      </c>
      <c r="F41" s="158">
        <v>44926</v>
      </c>
      <c r="G41" s="158">
        <v>44562</v>
      </c>
      <c r="H41" s="158">
        <v>44926</v>
      </c>
      <c r="I41" s="168" t="s">
        <v>20</v>
      </c>
      <c r="J41" s="177">
        <v>4.9000000000000004</v>
      </c>
      <c r="K41" s="177" t="s">
        <v>28</v>
      </c>
      <c r="L41" s="177" t="s">
        <v>28</v>
      </c>
      <c r="M41" s="177" t="s">
        <v>28</v>
      </c>
      <c r="N41" s="177" t="s">
        <v>28</v>
      </c>
      <c r="O41" s="177" t="s">
        <v>28</v>
      </c>
      <c r="P41" s="177">
        <v>3.09</v>
      </c>
      <c r="Q41" s="177">
        <f>SUM(P41/J41*100)</f>
        <v>63.061224489795912</v>
      </c>
      <c r="R41" s="345" t="s">
        <v>437</v>
      </c>
      <c r="S41" s="193" t="s">
        <v>326</v>
      </c>
      <c r="T41" s="98" t="s">
        <v>105</v>
      </c>
    </row>
    <row r="42" spans="1:20" s="113" customFormat="1" ht="384.95" customHeight="1">
      <c r="A42" s="48" t="s">
        <v>103</v>
      </c>
      <c r="B42" s="190" t="s">
        <v>283</v>
      </c>
      <c r="C42" s="191" t="s">
        <v>332</v>
      </c>
      <c r="D42" s="199" t="s">
        <v>359</v>
      </c>
      <c r="E42" s="158">
        <v>44562</v>
      </c>
      <c r="F42" s="158">
        <v>44926</v>
      </c>
      <c r="G42" s="158">
        <v>44562</v>
      </c>
      <c r="H42" s="241">
        <v>44926</v>
      </c>
      <c r="I42" s="166" t="s">
        <v>91</v>
      </c>
      <c r="J42" s="177" t="s">
        <v>28</v>
      </c>
      <c r="K42" s="177" t="s">
        <v>28</v>
      </c>
      <c r="L42" s="177" t="s">
        <v>28</v>
      </c>
      <c r="M42" s="177" t="s">
        <v>28</v>
      </c>
      <c r="N42" s="177" t="s">
        <v>28</v>
      </c>
      <c r="O42" s="177" t="s">
        <v>28</v>
      </c>
      <c r="P42" s="177" t="s">
        <v>28</v>
      </c>
      <c r="Q42" s="178" t="s">
        <v>28</v>
      </c>
      <c r="R42" s="345" t="s">
        <v>436</v>
      </c>
      <c r="S42" s="193" t="s">
        <v>326</v>
      </c>
      <c r="T42" s="98" t="s">
        <v>105</v>
      </c>
    </row>
    <row r="43" spans="1:20" s="113" customFormat="1" ht="390.75" customHeight="1">
      <c r="A43" s="48" t="s">
        <v>103</v>
      </c>
      <c r="B43" s="190" t="s">
        <v>284</v>
      </c>
      <c r="C43" s="191" t="s">
        <v>360</v>
      </c>
      <c r="D43" s="199" t="s">
        <v>351</v>
      </c>
      <c r="E43" s="158">
        <v>44562</v>
      </c>
      <c r="F43" s="158">
        <v>44926</v>
      </c>
      <c r="G43" s="158">
        <v>44562</v>
      </c>
      <c r="H43" s="241">
        <v>44926</v>
      </c>
      <c r="I43" s="166" t="s">
        <v>91</v>
      </c>
      <c r="J43" s="177" t="s">
        <v>28</v>
      </c>
      <c r="K43" s="177" t="s">
        <v>28</v>
      </c>
      <c r="L43" s="177" t="s">
        <v>28</v>
      </c>
      <c r="M43" s="177" t="s">
        <v>28</v>
      </c>
      <c r="N43" s="177" t="s">
        <v>28</v>
      </c>
      <c r="O43" s="177" t="s">
        <v>28</v>
      </c>
      <c r="P43" s="177" t="s">
        <v>28</v>
      </c>
      <c r="Q43" s="178" t="s">
        <v>28</v>
      </c>
      <c r="R43" s="321" t="s">
        <v>420</v>
      </c>
      <c r="S43" s="193" t="s">
        <v>326</v>
      </c>
      <c r="T43" s="98" t="s">
        <v>105</v>
      </c>
    </row>
    <row r="44" spans="1:20" ht="409.6" customHeight="1">
      <c r="A44" s="48" t="s">
        <v>103</v>
      </c>
      <c r="B44" s="190" t="s">
        <v>285</v>
      </c>
      <c r="C44" s="191" t="s">
        <v>352</v>
      </c>
      <c r="D44" s="199" t="s">
        <v>342</v>
      </c>
      <c r="E44" s="158">
        <v>44562</v>
      </c>
      <c r="F44" s="158">
        <v>44926</v>
      </c>
      <c r="G44" s="158">
        <v>44562</v>
      </c>
      <c r="H44" s="241">
        <v>44926</v>
      </c>
      <c r="I44" s="166" t="s">
        <v>91</v>
      </c>
      <c r="J44" s="177" t="s">
        <v>28</v>
      </c>
      <c r="K44" s="177" t="s">
        <v>28</v>
      </c>
      <c r="L44" s="177" t="s">
        <v>28</v>
      </c>
      <c r="M44" s="177" t="s">
        <v>28</v>
      </c>
      <c r="N44" s="177" t="s">
        <v>28</v>
      </c>
      <c r="O44" s="177" t="s">
        <v>28</v>
      </c>
      <c r="P44" s="177" t="s">
        <v>28</v>
      </c>
      <c r="Q44" s="178" t="s">
        <v>28</v>
      </c>
      <c r="R44" s="312" t="s">
        <v>439</v>
      </c>
      <c r="S44" s="193" t="s">
        <v>326</v>
      </c>
      <c r="T44" s="98" t="s">
        <v>105</v>
      </c>
    </row>
    <row r="45" spans="1:20" ht="99" customHeight="1">
      <c r="A45" s="110"/>
      <c r="B45" s="234">
        <v>5</v>
      </c>
      <c r="C45" s="235" t="s">
        <v>319</v>
      </c>
      <c r="D45" s="236" t="s">
        <v>380</v>
      </c>
      <c r="E45" s="162">
        <v>44562</v>
      </c>
      <c r="F45" s="162">
        <v>44926</v>
      </c>
      <c r="G45" s="162">
        <v>44562</v>
      </c>
      <c r="H45" s="241">
        <v>44926</v>
      </c>
      <c r="I45" s="237" t="s">
        <v>20</v>
      </c>
      <c r="J45" s="238">
        <f>SUM(J46+J50+J51+J53+J54+J55+J56+J57+J58+J52)</f>
        <v>72543.599999999991</v>
      </c>
      <c r="K45" s="238" t="e">
        <f t="shared" ref="K45:P45" si="13">SUM(K46+K50+K51+K53+K54+K55+K56+K57+K58+K52)</f>
        <v>#REF!</v>
      </c>
      <c r="L45" s="238" t="e">
        <f t="shared" si="13"/>
        <v>#REF!</v>
      </c>
      <c r="M45" s="238" t="e">
        <f t="shared" si="13"/>
        <v>#REF!</v>
      </c>
      <c r="N45" s="238" t="e">
        <f t="shared" si="13"/>
        <v>#REF!</v>
      </c>
      <c r="O45" s="238" t="e">
        <f t="shared" si="13"/>
        <v>#REF!</v>
      </c>
      <c r="P45" s="238">
        <f t="shared" si="13"/>
        <v>72046.040000000008</v>
      </c>
      <c r="Q45" s="238">
        <f>SUM(P45/J45*100)</f>
        <v>99.314122817174805</v>
      </c>
      <c r="R45" s="200"/>
      <c r="S45" s="195"/>
      <c r="T45" s="112"/>
    </row>
    <row r="46" spans="1:20" ht="103.5" customHeight="1">
      <c r="A46" s="104"/>
      <c r="B46" s="229" t="s">
        <v>106</v>
      </c>
      <c r="C46" s="265" t="s">
        <v>393</v>
      </c>
      <c r="D46" s="266" t="s">
        <v>381</v>
      </c>
      <c r="E46" s="248">
        <v>44562</v>
      </c>
      <c r="F46" s="248">
        <v>44926</v>
      </c>
      <c r="G46" s="248">
        <v>44562</v>
      </c>
      <c r="H46" s="248">
        <v>44926</v>
      </c>
      <c r="I46" s="232" t="s">
        <v>20</v>
      </c>
      <c r="J46" s="233">
        <f t="shared" ref="J46:P46" si="14">SUM(J49)</f>
        <v>1652.6</v>
      </c>
      <c r="K46" s="233">
        <f t="shared" si="14"/>
        <v>791.02</v>
      </c>
      <c r="L46" s="233">
        <f t="shared" si="14"/>
        <v>791.02</v>
      </c>
      <c r="M46" s="233">
        <f t="shared" si="14"/>
        <v>791.02</v>
      </c>
      <c r="N46" s="233">
        <f t="shared" si="14"/>
        <v>791.02</v>
      </c>
      <c r="O46" s="233">
        <f t="shared" si="14"/>
        <v>791.02</v>
      </c>
      <c r="P46" s="233">
        <f t="shared" si="14"/>
        <v>1261.31</v>
      </c>
      <c r="Q46" s="178">
        <f>P46/J46*100</f>
        <v>76.322764129250871</v>
      </c>
      <c r="R46" s="194"/>
      <c r="S46" s="193"/>
      <c r="T46" s="106" t="s">
        <v>107</v>
      </c>
    </row>
    <row r="47" spans="1:20" ht="201.75" customHeight="1">
      <c r="A47" s="105" t="s">
        <v>108</v>
      </c>
      <c r="B47" s="280" t="s">
        <v>109</v>
      </c>
      <c r="C47" s="281" t="s">
        <v>353</v>
      </c>
      <c r="D47" s="282" t="s">
        <v>382</v>
      </c>
      <c r="E47" s="163">
        <v>44562</v>
      </c>
      <c r="F47" s="163">
        <v>44926</v>
      </c>
      <c r="G47" s="163">
        <v>44562</v>
      </c>
      <c r="H47" s="248">
        <v>44926</v>
      </c>
      <c r="I47" s="283" t="s">
        <v>91</v>
      </c>
      <c r="J47" s="284" t="s">
        <v>28</v>
      </c>
      <c r="K47" s="284" t="e">
        <f>#REF!+#REF!</f>
        <v>#REF!</v>
      </c>
      <c r="L47" s="284" t="e">
        <f>#REF!+#REF!</f>
        <v>#REF!</v>
      </c>
      <c r="M47" s="284" t="e">
        <f>#REF!+#REF!</f>
        <v>#REF!</v>
      </c>
      <c r="N47" s="284" t="e">
        <f>#REF!+#REF!</f>
        <v>#REF!</v>
      </c>
      <c r="O47" s="284" t="e">
        <f>#REF!+#REF!</f>
        <v>#REF!</v>
      </c>
      <c r="P47" s="284" t="s">
        <v>28</v>
      </c>
      <c r="Q47" s="183" t="s">
        <v>28</v>
      </c>
      <c r="R47" s="206" t="s">
        <v>440</v>
      </c>
      <c r="S47" s="201" t="s">
        <v>326</v>
      </c>
      <c r="T47" s="107" t="s">
        <v>110</v>
      </c>
    </row>
    <row r="48" spans="1:20" ht="345.75" customHeight="1">
      <c r="A48" s="45" t="s">
        <v>111</v>
      </c>
      <c r="B48" s="277" t="s">
        <v>112</v>
      </c>
      <c r="C48" s="278" t="s">
        <v>286</v>
      </c>
      <c r="D48" s="279" t="s">
        <v>343</v>
      </c>
      <c r="E48" s="261">
        <v>44562</v>
      </c>
      <c r="F48" s="261">
        <v>44926</v>
      </c>
      <c r="G48" s="261">
        <v>44562</v>
      </c>
      <c r="H48" s="250">
        <v>44926</v>
      </c>
      <c r="I48" s="172" t="s">
        <v>91</v>
      </c>
      <c r="J48" s="210" t="s">
        <v>28</v>
      </c>
      <c r="K48" s="210" t="s">
        <v>28</v>
      </c>
      <c r="L48" s="210" t="s">
        <v>28</v>
      </c>
      <c r="M48" s="210" t="s">
        <v>28</v>
      </c>
      <c r="N48" s="210" t="s">
        <v>28</v>
      </c>
      <c r="O48" s="210" t="s">
        <v>28</v>
      </c>
      <c r="P48" s="210" t="s">
        <v>28</v>
      </c>
      <c r="Q48" s="263" t="s">
        <v>28</v>
      </c>
      <c r="R48" s="346" t="s">
        <v>441</v>
      </c>
      <c r="S48" s="264" t="s">
        <v>326</v>
      </c>
      <c r="T48" s="96" t="s">
        <v>113</v>
      </c>
    </row>
    <row r="49" spans="1:20" ht="101.1" customHeight="1">
      <c r="A49" s="45" t="s">
        <v>114</v>
      </c>
      <c r="B49" s="203" t="s">
        <v>115</v>
      </c>
      <c r="C49" s="204" t="s">
        <v>287</v>
      </c>
      <c r="D49" s="205" t="s">
        <v>383</v>
      </c>
      <c r="E49" s="163">
        <v>44562</v>
      </c>
      <c r="F49" s="163">
        <v>44926</v>
      </c>
      <c r="G49" s="163">
        <v>44562</v>
      </c>
      <c r="H49" s="247">
        <v>44926</v>
      </c>
      <c r="I49" s="169" t="s">
        <v>20</v>
      </c>
      <c r="J49" s="184">
        <v>1652.6</v>
      </c>
      <c r="K49" s="184">
        <v>791.02</v>
      </c>
      <c r="L49" s="184">
        <v>791.02</v>
      </c>
      <c r="M49" s="184">
        <v>791.02</v>
      </c>
      <c r="N49" s="184">
        <v>791.02</v>
      </c>
      <c r="O49" s="184">
        <v>791.02</v>
      </c>
      <c r="P49" s="184">
        <v>1261.31</v>
      </c>
      <c r="Q49" s="183">
        <f t="shared" ref="Q49:Q57" si="15">P49/J49*100</f>
        <v>76.322764129250871</v>
      </c>
      <c r="R49" s="349" t="s">
        <v>444</v>
      </c>
      <c r="S49" s="202" t="s">
        <v>326</v>
      </c>
      <c r="T49" s="96" t="s">
        <v>95</v>
      </c>
    </row>
    <row r="50" spans="1:20" ht="84" customHeight="1">
      <c r="A50" s="48"/>
      <c r="B50" s="190" t="s">
        <v>116</v>
      </c>
      <c r="C50" s="191" t="s">
        <v>288</v>
      </c>
      <c r="D50" s="192" t="s">
        <v>428</v>
      </c>
      <c r="E50" s="158">
        <v>44562</v>
      </c>
      <c r="F50" s="158">
        <v>44926</v>
      </c>
      <c r="G50" s="158">
        <v>44562</v>
      </c>
      <c r="H50" s="163">
        <v>44926</v>
      </c>
      <c r="I50" s="166" t="s">
        <v>20</v>
      </c>
      <c r="J50" s="177">
        <v>220</v>
      </c>
      <c r="K50" s="177" t="e">
        <f>#REF!</f>
        <v>#REF!</v>
      </c>
      <c r="L50" s="177" t="e">
        <f>#REF!</f>
        <v>#REF!</v>
      </c>
      <c r="M50" s="177" t="e">
        <f>#REF!</f>
        <v>#REF!</v>
      </c>
      <c r="N50" s="177" t="e">
        <f>#REF!</f>
        <v>#REF!</v>
      </c>
      <c r="O50" s="177" t="e">
        <f>#REF!</f>
        <v>#REF!</v>
      </c>
      <c r="P50" s="177">
        <v>220</v>
      </c>
      <c r="Q50" s="183">
        <f t="shared" si="15"/>
        <v>100</v>
      </c>
      <c r="R50" s="343" t="s">
        <v>361</v>
      </c>
      <c r="S50" s="202" t="s">
        <v>326</v>
      </c>
      <c r="T50" s="98" t="s">
        <v>117</v>
      </c>
    </row>
    <row r="51" spans="1:20" ht="99.75" customHeight="1">
      <c r="A51" s="45" t="s">
        <v>118</v>
      </c>
      <c r="B51" s="203" t="s">
        <v>289</v>
      </c>
      <c r="C51" s="204" t="s">
        <v>290</v>
      </c>
      <c r="D51" s="205" t="s">
        <v>291</v>
      </c>
      <c r="E51" s="163">
        <v>44562</v>
      </c>
      <c r="F51" s="163">
        <v>44926</v>
      </c>
      <c r="G51" s="163">
        <v>44562</v>
      </c>
      <c r="H51" s="163">
        <v>44926</v>
      </c>
      <c r="I51" s="169" t="s">
        <v>20</v>
      </c>
      <c r="J51" s="184">
        <v>95</v>
      </c>
      <c r="K51" s="184" t="s">
        <v>28</v>
      </c>
      <c r="L51" s="184" t="s">
        <v>28</v>
      </c>
      <c r="M51" s="184" t="s">
        <v>28</v>
      </c>
      <c r="N51" s="184" t="s">
        <v>28</v>
      </c>
      <c r="O51" s="184" t="s">
        <v>28</v>
      </c>
      <c r="P51" s="184">
        <v>94.2</v>
      </c>
      <c r="Q51" s="183">
        <f t="shared" si="15"/>
        <v>99.15789473684211</v>
      </c>
      <c r="R51" s="350" t="s">
        <v>445</v>
      </c>
      <c r="S51" s="201" t="s">
        <v>326</v>
      </c>
      <c r="T51" s="96" t="s">
        <v>119</v>
      </c>
    </row>
    <row r="52" spans="1:20" s="320" customFormat="1" ht="114.75" customHeight="1">
      <c r="A52" s="45"/>
      <c r="B52" s="203" t="s">
        <v>292</v>
      </c>
      <c r="C52" s="204" t="s">
        <v>394</v>
      </c>
      <c r="D52" s="205" t="s">
        <v>421</v>
      </c>
      <c r="E52" s="163">
        <v>44621</v>
      </c>
      <c r="F52" s="163">
        <v>44926</v>
      </c>
      <c r="G52" s="163">
        <v>44621</v>
      </c>
      <c r="H52" s="163">
        <v>44926</v>
      </c>
      <c r="I52" s="169" t="s">
        <v>20</v>
      </c>
      <c r="J52" s="184">
        <v>109.7</v>
      </c>
      <c r="K52" s="184"/>
      <c r="L52" s="184"/>
      <c r="M52" s="184"/>
      <c r="N52" s="184"/>
      <c r="O52" s="184"/>
      <c r="P52" s="184">
        <v>109.7</v>
      </c>
      <c r="Q52" s="183">
        <v>100</v>
      </c>
      <c r="R52" s="319" t="s">
        <v>395</v>
      </c>
      <c r="S52" s="201" t="s">
        <v>326</v>
      </c>
      <c r="T52" s="96"/>
    </row>
    <row r="53" spans="1:20" s="285" customFormat="1" ht="111" customHeight="1">
      <c r="A53" s="45"/>
      <c r="B53" s="203" t="s">
        <v>293</v>
      </c>
      <c r="C53" s="204" t="s">
        <v>335</v>
      </c>
      <c r="D53" s="205" t="s">
        <v>336</v>
      </c>
      <c r="E53" s="163">
        <v>44621</v>
      </c>
      <c r="F53" s="163">
        <v>44926</v>
      </c>
      <c r="G53" s="163">
        <v>44621</v>
      </c>
      <c r="H53" s="163">
        <v>44926</v>
      </c>
      <c r="I53" s="169" t="s">
        <v>20</v>
      </c>
      <c r="J53" s="184">
        <v>38</v>
      </c>
      <c r="K53" s="184"/>
      <c r="L53" s="184"/>
      <c r="M53" s="184"/>
      <c r="N53" s="184"/>
      <c r="O53" s="184"/>
      <c r="P53" s="184">
        <v>38</v>
      </c>
      <c r="Q53" s="183">
        <f t="shared" si="15"/>
        <v>100</v>
      </c>
      <c r="R53" s="343" t="s">
        <v>362</v>
      </c>
      <c r="S53" s="201" t="s">
        <v>326</v>
      </c>
      <c r="T53" s="96"/>
    </row>
    <row r="54" spans="1:20" s="285" customFormat="1" ht="123.95" customHeight="1">
      <c r="A54" s="45"/>
      <c r="B54" s="203" t="s">
        <v>294</v>
      </c>
      <c r="C54" s="204" t="s">
        <v>396</v>
      </c>
      <c r="D54" s="205" t="s">
        <v>427</v>
      </c>
      <c r="E54" s="163">
        <v>44621</v>
      </c>
      <c r="F54" s="163">
        <v>44926</v>
      </c>
      <c r="G54" s="163">
        <v>44621</v>
      </c>
      <c r="H54" s="163">
        <v>44926</v>
      </c>
      <c r="I54" s="169" t="s">
        <v>20</v>
      </c>
      <c r="J54" s="184">
        <v>378.6</v>
      </c>
      <c r="K54" s="184"/>
      <c r="L54" s="184"/>
      <c r="M54" s="184"/>
      <c r="N54" s="184"/>
      <c r="O54" s="184"/>
      <c r="P54" s="184">
        <v>325.23</v>
      </c>
      <c r="Q54" s="183">
        <f t="shared" si="15"/>
        <v>85.903328050713156</v>
      </c>
      <c r="R54" s="343" t="s">
        <v>413</v>
      </c>
      <c r="S54" s="201" t="s">
        <v>326</v>
      </c>
      <c r="T54" s="96"/>
    </row>
    <row r="55" spans="1:20" s="132" customFormat="1" ht="210" customHeight="1">
      <c r="A55" s="296"/>
      <c r="B55" s="300" t="s">
        <v>321</v>
      </c>
      <c r="C55" s="301" t="s">
        <v>320</v>
      </c>
      <c r="D55" s="301" t="s">
        <v>429</v>
      </c>
      <c r="E55" s="163">
        <v>44562</v>
      </c>
      <c r="F55" s="163">
        <v>44926</v>
      </c>
      <c r="G55" s="163">
        <v>44562</v>
      </c>
      <c r="H55" s="163">
        <v>44926</v>
      </c>
      <c r="I55" s="171" t="s">
        <v>20</v>
      </c>
      <c r="J55" s="183">
        <v>68667</v>
      </c>
      <c r="K55" s="183"/>
      <c r="L55" s="183"/>
      <c r="M55" s="183"/>
      <c r="N55" s="183"/>
      <c r="O55" s="183"/>
      <c r="P55" s="183">
        <v>68643.44</v>
      </c>
      <c r="Q55" s="183">
        <f t="shared" si="15"/>
        <v>99.965689486944243</v>
      </c>
      <c r="R55" s="288" t="s">
        <v>324</v>
      </c>
      <c r="S55" s="201" t="s">
        <v>326</v>
      </c>
      <c r="T55" s="99"/>
    </row>
    <row r="56" spans="1:20" s="113" customFormat="1" ht="84.75" customHeight="1">
      <c r="A56" s="44"/>
      <c r="B56" s="289" t="s">
        <v>337</v>
      </c>
      <c r="C56" s="290" t="s">
        <v>334</v>
      </c>
      <c r="D56" s="291" t="s">
        <v>397</v>
      </c>
      <c r="E56" s="292">
        <v>44621</v>
      </c>
      <c r="F56" s="292">
        <v>44926</v>
      </c>
      <c r="G56" s="292">
        <v>44621</v>
      </c>
      <c r="H56" s="261">
        <v>44926</v>
      </c>
      <c r="I56" s="293" t="s">
        <v>20</v>
      </c>
      <c r="J56" s="294">
        <v>32.200000000000003</v>
      </c>
      <c r="K56" s="294">
        <v>0</v>
      </c>
      <c r="L56" s="294">
        <v>0</v>
      </c>
      <c r="M56" s="294">
        <v>0</v>
      </c>
      <c r="N56" s="294">
        <v>0</v>
      </c>
      <c r="O56" s="294">
        <v>0</v>
      </c>
      <c r="P56" s="294">
        <v>32.17</v>
      </c>
      <c r="Q56" s="263">
        <f t="shared" si="15"/>
        <v>99.906832298136635</v>
      </c>
      <c r="R56" s="342" t="s">
        <v>414</v>
      </c>
      <c r="S56" s="295" t="s">
        <v>326</v>
      </c>
      <c r="T56" s="97" t="s">
        <v>122</v>
      </c>
    </row>
    <row r="57" spans="1:20" s="320" customFormat="1" ht="84" customHeight="1">
      <c r="A57" s="44"/>
      <c r="B57" s="325" t="s">
        <v>338</v>
      </c>
      <c r="C57" s="290" t="s">
        <v>398</v>
      </c>
      <c r="D57" s="291" t="s">
        <v>399</v>
      </c>
      <c r="E57" s="292">
        <v>44621</v>
      </c>
      <c r="F57" s="292">
        <v>44926</v>
      </c>
      <c r="G57" s="292">
        <v>44621</v>
      </c>
      <c r="H57" s="261">
        <v>44926</v>
      </c>
      <c r="I57" s="293" t="s">
        <v>20</v>
      </c>
      <c r="J57" s="322">
        <v>145.4</v>
      </c>
      <c r="K57" s="322"/>
      <c r="L57" s="322"/>
      <c r="M57" s="322"/>
      <c r="N57" s="322"/>
      <c r="O57" s="322"/>
      <c r="P57" s="323">
        <v>145</v>
      </c>
      <c r="Q57" s="263">
        <f t="shared" si="15"/>
        <v>99.724896836313619</v>
      </c>
      <c r="R57" s="342" t="s">
        <v>415</v>
      </c>
      <c r="S57" s="201" t="s">
        <v>326</v>
      </c>
      <c r="T57" s="97"/>
    </row>
    <row r="58" spans="1:20" s="320" customFormat="1" ht="273" customHeight="1">
      <c r="A58" s="44"/>
      <c r="B58" s="289" t="s">
        <v>345</v>
      </c>
      <c r="C58" s="290" t="s">
        <v>344</v>
      </c>
      <c r="D58" s="291" t="s">
        <v>400</v>
      </c>
      <c r="E58" s="292">
        <v>44562</v>
      </c>
      <c r="F58" s="292">
        <v>44926</v>
      </c>
      <c r="G58" s="292">
        <v>44562</v>
      </c>
      <c r="H58" s="261">
        <v>44926</v>
      </c>
      <c r="I58" s="293" t="s">
        <v>20</v>
      </c>
      <c r="J58" s="294">
        <v>1205.0999999999999</v>
      </c>
      <c r="K58" s="294">
        <v>0</v>
      </c>
      <c r="L58" s="294">
        <v>0</v>
      </c>
      <c r="M58" s="294">
        <v>0</v>
      </c>
      <c r="N58" s="294">
        <v>0</v>
      </c>
      <c r="O58" s="294">
        <v>0</v>
      </c>
      <c r="P58" s="294">
        <v>1176.99</v>
      </c>
      <c r="Q58" s="263">
        <f t="shared" ref="Q58" si="16">P58/J58*100</f>
        <v>97.667413492656223</v>
      </c>
      <c r="R58" s="318" t="s">
        <v>354</v>
      </c>
      <c r="S58" s="295" t="s">
        <v>326</v>
      </c>
      <c r="T58" s="97"/>
    </row>
    <row r="59" spans="1:20" ht="285.75" customHeight="1">
      <c r="A59" s="44"/>
      <c r="B59" s="242" t="s">
        <v>401</v>
      </c>
      <c r="C59" s="243" t="s">
        <v>295</v>
      </c>
      <c r="D59" s="244" t="s">
        <v>402</v>
      </c>
      <c r="E59" s="160">
        <v>44562</v>
      </c>
      <c r="F59" s="160">
        <v>44926</v>
      </c>
      <c r="G59" s="160">
        <v>44562</v>
      </c>
      <c r="H59" s="163">
        <v>44926</v>
      </c>
      <c r="I59" s="245" t="s">
        <v>91</v>
      </c>
      <c r="J59" s="246" t="s">
        <v>28</v>
      </c>
      <c r="K59" s="246">
        <v>0</v>
      </c>
      <c r="L59" s="246">
        <v>0</v>
      </c>
      <c r="M59" s="246">
        <v>0</v>
      </c>
      <c r="N59" s="246">
        <v>0</v>
      </c>
      <c r="O59" s="246">
        <v>0</v>
      </c>
      <c r="P59" s="246" t="s">
        <v>28</v>
      </c>
      <c r="Q59" s="183" t="s">
        <v>28</v>
      </c>
      <c r="R59" s="348" t="s">
        <v>443</v>
      </c>
      <c r="S59" s="201" t="s">
        <v>326</v>
      </c>
      <c r="T59" s="97" t="s">
        <v>122</v>
      </c>
    </row>
    <row r="60" spans="1:20" ht="142.5" customHeight="1">
      <c r="A60" s="49"/>
      <c r="B60" s="197">
        <v>6</v>
      </c>
      <c r="C60" s="198" t="s">
        <v>296</v>
      </c>
      <c r="D60" s="199" t="s">
        <v>404</v>
      </c>
      <c r="E60" s="162">
        <v>44562</v>
      </c>
      <c r="F60" s="162">
        <v>44926</v>
      </c>
      <c r="G60" s="162">
        <v>44562</v>
      </c>
      <c r="H60" s="162">
        <v>44926</v>
      </c>
      <c r="I60" s="167" t="s">
        <v>20</v>
      </c>
      <c r="J60" s="182">
        <v>110726.9</v>
      </c>
      <c r="K60" s="182">
        <f t="shared" ref="K60:O60" si="17">K61+K63+K64+K68</f>
        <v>0</v>
      </c>
      <c r="L60" s="182">
        <f t="shared" si="17"/>
        <v>0</v>
      </c>
      <c r="M60" s="182">
        <f t="shared" si="17"/>
        <v>0</v>
      </c>
      <c r="N60" s="182">
        <f t="shared" si="17"/>
        <v>7958.9</v>
      </c>
      <c r="O60" s="182">
        <f t="shared" si="17"/>
        <v>0</v>
      </c>
      <c r="P60" s="182">
        <v>110688.85</v>
      </c>
      <c r="Q60" s="180">
        <f>P60/J60*100</f>
        <v>99.965636173323745</v>
      </c>
      <c r="R60" s="200"/>
      <c r="S60" s="202"/>
      <c r="T60" s="100"/>
    </row>
    <row r="61" spans="1:20" ht="108.75" customHeight="1">
      <c r="A61" s="45" t="s">
        <v>123</v>
      </c>
      <c r="B61" s="297" t="s">
        <v>124</v>
      </c>
      <c r="C61" s="298" t="s">
        <v>297</v>
      </c>
      <c r="D61" s="303" t="s">
        <v>405</v>
      </c>
      <c r="E61" s="287">
        <v>44562</v>
      </c>
      <c r="F61" s="287">
        <v>44926</v>
      </c>
      <c r="G61" s="287">
        <v>44562</v>
      </c>
      <c r="H61" s="287">
        <v>44926</v>
      </c>
      <c r="I61" s="170" t="s">
        <v>20</v>
      </c>
      <c r="J61" s="209">
        <v>22818.2</v>
      </c>
      <c r="K61" s="209">
        <f>K62+K63+K64</f>
        <v>0</v>
      </c>
      <c r="L61" s="209">
        <f>L62+L63+L64</f>
        <v>0</v>
      </c>
      <c r="M61" s="304"/>
      <c r="N61" s="209">
        <f>N62+N63+N64</f>
        <v>7958.9</v>
      </c>
      <c r="O61" s="209">
        <f>O62+O63+O64</f>
        <v>0</v>
      </c>
      <c r="P61" s="209">
        <v>22795.14</v>
      </c>
      <c r="Q61" s="299">
        <f>P61/J61*100</f>
        <v>99.898940319569462</v>
      </c>
      <c r="R61" s="305" t="s">
        <v>329</v>
      </c>
      <c r="S61" s="202" t="s">
        <v>326</v>
      </c>
      <c r="T61" s="96"/>
    </row>
    <row r="62" spans="1:20" ht="99" customHeight="1">
      <c r="A62" s="302"/>
      <c r="B62" s="310" t="s">
        <v>298</v>
      </c>
      <c r="C62" s="288" t="s">
        <v>304</v>
      </c>
      <c r="D62" s="311" t="s">
        <v>403</v>
      </c>
      <c r="E62" s="286">
        <v>44562</v>
      </c>
      <c r="F62" s="286">
        <v>44926</v>
      </c>
      <c r="G62" s="286">
        <v>44562</v>
      </c>
      <c r="H62" s="286">
        <v>44926</v>
      </c>
      <c r="I62" s="151" t="s">
        <v>91</v>
      </c>
      <c r="J62" s="185" t="s">
        <v>28</v>
      </c>
      <c r="K62" s="185"/>
      <c r="L62" s="185"/>
      <c r="M62" s="185"/>
      <c r="N62" s="185">
        <v>7958.9</v>
      </c>
      <c r="O62" s="185"/>
      <c r="P62" s="185" t="s">
        <v>28</v>
      </c>
      <c r="Q62" s="185" t="s">
        <v>28</v>
      </c>
      <c r="R62" s="316" t="s">
        <v>363</v>
      </c>
      <c r="S62" s="201" t="s">
        <v>326</v>
      </c>
      <c r="T62" s="97" t="s">
        <v>125</v>
      </c>
    </row>
    <row r="63" spans="1:20" ht="99.6" customHeight="1">
      <c r="A63" s="302"/>
      <c r="B63" s="310" t="s">
        <v>131</v>
      </c>
      <c r="C63" s="288" t="s">
        <v>305</v>
      </c>
      <c r="D63" s="311" t="s">
        <v>407</v>
      </c>
      <c r="E63" s="286">
        <v>44562</v>
      </c>
      <c r="F63" s="286">
        <v>44926</v>
      </c>
      <c r="G63" s="286">
        <v>44562</v>
      </c>
      <c r="H63" s="286">
        <v>44926</v>
      </c>
      <c r="I63" s="151" t="s">
        <v>20</v>
      </c>
      <c r="J63" s="185">
        <v>70</v>
      </c>
      <c r="K63" s="185"/>
      <c r="L63" s="185"/>
      <c r="M63" s="185"/>
      <c r="N63" s="185">
        <v>0</v>
      </c>
      <c r="O63" s="185"/>
      <c r="P63" s="185">
        <v>60.73</v>
      </c>
      <c r="Q63" s="185">
        <f>P63/J63*100</f>
        <v>86.757142857142853</v>
      </c>
      <c r="R63" s="288" t="s">
        <v>339</v>
      </c>
      <c r="S63" s="207" t="s">
        <v>326</v>
      </c>
      <c r="T63" s="97" t="s">
        <v>126</v>
      </c>
    </row>
    <row r="64" spans="1:20" ht="178.5" customHeight="1">
      <c r="A64" s="44"/>
      <c r="B64" s="306" t="s">
        <v>299</v>
      </c>
      <c r="C64" s="307" t="s">
        <v>438</v>
      </c>
      <c r="D64" s="267" t="s">
        <v>406</v>
      </c>
      <c r="E64" s="268">
        <v>44562</v>
      </c>
      <c r="F64" s="268">
        <v>44926</v>
      </c>
      <c r="G64" s="268">
        <v>44562</v>
      </c>
      <c r="H64" s="268">
        <v>44926</v>
      </c>
      <c r="I64" s="308" t="s">
        <v>20</v>
      </c>
      <c r="J64" s="309">
        <v>81862.7</v>
      </c>
      <c r="K64" s="309"/>
      <c r="L64" s="309"/>
      <c r="M64" s="309"/>
      <c r="N64" s="309">
        <v>0</v>
      </c>
      <c r="O64" s="309"/>
      <c r="P64" s="309">
        <v>81856.98</v>
      </c>
      <c r="Q64" s="270">
        <f>P64/J64*100</f>
        <v>99.993012690761489</v>
      </c>
      <c r="R64" s="342" t="s">
        <v>426</v>
      </c>
      <c r="S64" s="295" t="s">
        <v>326</v>
      </c>
      <c r="T64" s="97" t="s">
        <v>127</v>
      </c>
    </row>
    <row r="65" spans="1:20" ht="260.25" customHeight="1">
      <c r="A65" s="45" t="s">
        <v>128</v>
      </c>
      <c r="B65" s="203" t="s">
        <v>300</v>
      </c>
      <c r="C65" s="204" t="s">
        <v>355</v>
      </c>
      <c r="D65" s="199" t="s">
        <v>408</v>
      </c>
      <c r="E65" s="162">
        <v>44562</v>
      </c>
      <c r="F65" s="162">
        <v>44926</v>
      </c>
      <c r="G65" s="162">
        <v>44562</v>
      </c>
      <c r="H65" s="162">
        <v>44926</v>
      </c>
      <c r="I65" s="169" t="s">
        <v>91</v>
      </c>
      <c r="J65" s="184">
        <v>576</v>
      </c>
      <c r="K65" s="184">
        <f>-1.5+1.5</f>
        <v>0</v>
      </c>
      <c r="L65" s="184">
        <v>0</v>
      </c>
      <c r="M65" s="184">
        <v>0</v>
      </c>
      <c r="N65" s="184">
        <v>78805.399999999994</v>
      </c>
      <c r="O65" s="184">
        <v>78805.399999999994</v>
      </c>
      <c r="P65" s="184">
        <v>576</v>
      </c>
      <c r="Q65" s="184">
        <v>100</v>
      </c>
      <c r="R65" s="343" t="s">
        <v>425</v>
      </c>
      <c r="S65" s="202" t="s">
        <v>326</v>
      </c>
      <c r="T65" s="96" t="s">
        <v>129</v>
      </c>
    </row>
    <row r="66" spans="1:20" ht="225" customHeight="1">
      <c r="A66" s="45" t="s">
        <v>130</v>
      </c>
      <c r="B66" s="203" t="s">
        <v>307</v>
      </c>
      <c r="C66" s="204" t="s">
        <v>306</v>
      </c>
      <c r="D66" s="199" t="s">
        <v>409</v>
      </c>
      <c r="E66" s="162">
        <v>44562</v>
      </c>
      <c r="F66" s="162">
        <v>44926</v>
      </c>
      <c r="G66" s="162">
        <v>44562</v>
      </c>
      <c r="H66" s="162">
        <v>44926</v>
      </c>
      <c r="I66" s="170" t="s">
        <v>91</v>
      </c>
      <c r="J66" s="209" t="s">
        <v>28</v>
      </c>
      <c r="K66" s="184"/>
      <c r="L66" s="184">
        <v>0</v>
      </c>
      <c r="M66" s="182">
        <v>1198.0999999999999</v>
      </c>
      <c r="N66" s="184"/>
      <c r="O66" s="184"/>
      <c r="P66" s="184" t="s">
        <v>28</v>
      </c>
      <c r="Q66" s="184" t="s">
        <v>28</v>
      </c>
      <c r="R66" s="321" t="s">
        <v>422</v>
      </c>
      <c r="S66" s="202" t="s">
        <v>326</v>
      </c>
      <c r="T66" s="96" t="s">
        <v>132</v>
      </c>
    </row>
    <row r="67" spans="1:20" ht="95.1" customHeight="1">
      <c r="A67" s="110"/>
      <c r="B67" s="234" t="s">
        <v>301</v>
      </c>
      <c r="C67" s="272" t="s">
        <v>356</v>
      </c>
      <c r="D67" s="273" t="s">
        <v>408</v>
      </c>
      <c r="E67" s="249">
        <v>44562</v>
      </c>
      <c r="F67" s="249">
        <v>44926</v>
      </c>
      <c r="G67" s="249">
        <v>44562</v>
      </c>
      <c r="H67" s="249">
        <v>44926</v>
      </c>
      <c r="I67" s="171" t="s">
        <v>91</v>
      </c>
      <c r="J67" s="183" t="s">
        <v>28</v>
      </c>
      <c r="K67" s="274"/>
      <c r="L67" s="275">
        <v>0</v>
      </c>
      <c r="M67" s="276">
        <v>1198.0999999999999</v>
      </c>
      <c r="N67" s="275"/>
      <c r="O67" s="275"/>
      <c r="P67" s="275" t="s">
        <v>28</v>
      </c>
      <c r="Q67" s="275" t="s">
        <v>28</v>
      </c>
      <c r="R67" s="200" t="s">
        <v>357</v>
      </c>
      <c r="S67" s="201" t="s">
        <v>326</v>
      </c>
      <c r="T67" s="111"/>
    </row>
    <row r="68" spans="1:20" s="132" customFormat="1" ht="100.5" customHeight="1">
      <c r="A68" s="326"/>
      <c r="B68" s="328" t="s">
        <v>302</v>
      </c>
      <c r="C68" s="311" t="s">
        <v>308</v>
      </c>
      <c r="D68" s="327" t="s">
        <v>410</v>
      </c>
      <c r="E68" s="268">
        <v>44562</v>
      </c>
      <c r="F68" s="268">
        <v>44926</v>
      </c>
      <c r="G68" s="268">
        <v>44562</v>
      </c>
      <c r="H68" s="268">
        <v>44926</v>
      </c>
      <c r="I68" s="269" t="s">
        <v>20</v>
      </c>
      <c r="J68" s="270">
        <v>5400</v>
      </c>
      <c r="K68" s="186"/>
      <c r="L68" s="271"/>
      <c r="M68" s="262"/>
      <c r="N68" s="271"/>
      <c r="O68" s="271"/>
      <c r="P68" s="270">
        <v>5400</v>
      </c>
      <c r="Q68" s="329">
        <v>100</v>
      </c>
      <c r="R68" s="200" t="s">
        <v>423</v>
      </c>
      <c r="S68" s="201" t="s">
        <v>326</v>
      </c>
      <c r="T68" s="131"/>
    </row>
    <row r="69" spans="1:20" s="113" customFormat="1" ht="134.25" customHeight="1">
      <c r="A69" s="45" t="s">
        <v>133</v>
      </c>
      <c r="B69" s="277" t="s">
        <v>303</v>
      </c>
      <c r="C69" s="278" t="s">
        <v>411</v>
      </c>
      <c r="D69" s="199" t="s">
        <v>409</v>
      </c>
      <c r="E69" s="162">
        <v>44562</v>
      </c>
      <c r="F69" s="162">
        <v>44926</v>
      </c>
      <c r="G69" s="162">
        <v>44562</v>
      </c>
      <c r="H69" s="162">
        <v>44926</v>
      </c>
      <c r="I69" s="172" t="s">
        <v>91</v>
      </c>
      <c r="J69" s="210" t="s">
        <v>28</v>
      </c>
      <c r="K69" s="184"/>
      <c r="L69" s="184"/>
      <c r="M69" s="184">
        <v>0</v>
      </c>
      <c r="N69" s="184">
        <v>1412428.2</v>
      </c>
      <c r="O69" s="184"/>
      <c r="P69" s="184" t="s">
        <v>28</v>
      </c>
      <c r="Q69" s="184" t="s">
        <v>28</v>
      </c>
      <c r="R69" s="350" t="s">
        <v>446</v>
      </c>
      <c r="S69" s="201" t="s">
        <v>326</v>
      </c>
      <c r="T69" s="96" t="s">
        <v>134</v>
      </c>
    </row>
    <row r="70" spans="1:20" s="113" customFormat="1" ht="126.75" customHeight="1">
      <c r="A70" s="45" t="s">
        <v>133</v>
      </c>
      <c r="B70" s="203" t="s">
        <v>322</v>
      </c>
      <c r="C70" s="204" t="s">
        <v>340</v>
      </c>
      <c r="D70" s="199" t="s">
        <v>412</v>
      </c>
      <c r="E70" s="162">
        <v>44562</v>
      </c>
      <c r="F70" s="162">
        <v>44926</v>
      </c>
      <c r="G70" s="162">
        <v>44562</v>
      </c>
      <c r="H70" s="162">
        <v>44926</v>
      </c>
      <c r="I70" s="169" t="s">
        <v>91</v>
      </c>
      <c r="J70" s="184" t="s">
        <v>28</v>
      </c>
      <c r="K70" s="184"/>
      <c r="L70" s="184"/>
      <c r="M70" s="184">
        <v>0</v>
      </c>
      <c r="N70" s="184">
        <v>1412428.2</v>
      </c>
      <c r="O70" s="184"/>
      <c r="P70" s="184" t="s">
        <v>28</v>
      </c>
      <c r="Q70" s="208" t="s">
        <v>28</v>
      </c>
      <c r="R70" s="343" t="s">
        <v>424</v>
      </c>
      <c r="S70" s="201" t="s">
        <v>326</v>
      </c>
      <c r="T70" s="96" t="s">
        <v>134</v>
      </c>
    </row>
    <row r="71" spans="1:20" ht="36" customHeight="1">
      <c r="A71" s="41"/>
      <c r="B71" s="126"/>
      <c r="C71" s="123"/>
      <c r="D71" s="123"/>
      <c r="E71" s="127"/>
      <c r="F71" s="127"/>
      <c r="G71" s="127"/>
      <c r="H71" s="127"/>
      <c r="I71" s="123"/>
      <c r="J71" s="115"/>
      <c r="K71" s="115"/>
      <c r="L71" s="115"/>
      <c r="M71" s="115"/>
      <c r="N71" s="115"/>
      <c r="O71" s="115"/>
      <c r="P71" s="115"/>
      <c r="Q71" s="239" t="s">
        <v>328</v>
      </c>
      <c r="R71" s="453" t="s">
        <v>347</v>
      </c>
      <c r="S71" s="453"/>
      <c r="T71" s="50"/>
    </row>
    <row r="72" spans="1:20" ht="15.75" customHeight="1">
      <c r="A72" s="41"/>
      <c r="B72" s="121"/>
      <c r="C72" s="444" t="s">
        <v>309</v>
      </c>
      <c r="D72" s="444"/>
      <c r="E72" s="444"/>
      <c r="F72" s="444"/>
      <c r="G72" s="444"/>
      <c r="H72" s="444"/>
      <c r="I72" s="444"/>
      <c r="J72" s="444"/>
      <c r="K72" s="115"/>
      <c r="L72" s="115"/>
      <c r="M72" s="115"/>
      <c r="N72" s="115"/>
      <c r="O72" s="115"/>
      <c r="P72" s="115"/>
      <c r="Q72" s="240"/>
      <c r="R72" s="452" t="s">
        <v>365</v>
      </c>
      <c r="S72" s="452"/>
      <c r="T72" s="50"/>
    </row>
    <row r="73" spans="1:20" ht="15.75" customHeight="1">
      <c r="A73" s="41"/>
      <c r="B73" s="121"/>
      <c r="C73" s="122"/>
      <c r="D73" s="122"/>
      <c r="E73" s="124"/>
      <c r="F73" s="124"/>
      <c r="G73" s="124"/>
      <c r="H73" s="124"/>
      <c r="I73" s="123"/>
      <c r="J73" s="115"/>
      <c r="K73" s="115"/>
      <c r="L73" s="115"/>
      <c r="M73" s="115"/>
      <c r="N73" s="115"/>
      <c r="O73" s="115"/>
      <c r="P73" s="115"/>
      <c r="Q73" s="115"/>
      <c r="R73" s="125"/>
      <c r="S73" s="115"/>
      <c r="T73" s="50"/>
    </row>
    <row r="74" spans="1:20" ht="36.75" customHeight="1">
      <c r="A74" s="41"/>
      <c r="B74" s="313"/>
      <c r="C74" s="443"/>
      <c r="D74" s="443"/>
      <c r="E74" s="124"/>
      <c r="F74" s="124"/>
      <c r="G74" s="124"/>
      <c r="H74" s="124"/>
      <c r="I74" s="123"/>
      <c r="J74" s="115"/>
      <c r="K74" s="115"/>
      <c r="L74" s="115"/>
      <c r="M74" s="115"/>
      <c r="N74" s="115"/>
      <c r="O74" s="115"/>
      <c r="P74" s="115"/>
      <c r="Q74" s="115"/>
      <c r="R74" s="125"/>
      <c r="S74" s="115"/>
      <c r="T74" s="50"/>
    </row>
    <row r="75" spans="1:20" ht="35.25" customHeight="1">
      <c r="A75" s="41"/>
      <c r="B75" s="314"/>
      <c r="C75" s="443"/>
      <c r="D75" s="443"/>
      <c r="E75" s="124"/>
      <c r="F75" s="124"/>
      <c r="G75" s="124"/>
      <c r="H75" s="124"/>
      <c r="I75" s="122"/>
      <c r="J75" s="115"/>
      <c r="K75" s="115"/>
      <c r="L75" s="115"/>
      <c r="M75" s="115"/>
      <c r="N75" s="115"/>
      <c r="O75" s="115"/>
      <c r="P75" s="115"/>
      <c r="Q75" s="115"/>
      <c r="R75" s="125"/>
      <c r="S75" s="115"/>
      <c r="T75" s="50"/>
    </row>
    <row r="76" spans="1:20" ht="15.75" customHeight="1">
      <c r="A76" s="41"/>
      <c r="B76" s="314"/>
      <c r="C76" s="315"/>
      <c r="D76" s="315"/>
      <c r="E76" s="124"/>
      <c r="F76" s="124"/>
      <c r="G76" s="124"/>
      <c r="H76" s="124"/>
      <c r="I76" s="122"/>
      <c r="J76" s="115"/>
      <c r="K76" s="115"/>
      <c r="L76" s="115"/>
      <c r="M76" s="115"/>
      <c r="N76" s="115"/>
      <c r="O76" s="115"/>
      <c r="P76" s="115"/>
      <c r="Q76" s="115"/>
      <c r="R76" s="125"/>
      <c r="S76" s="115"/>
      <c r="T76" s="50"/>
    </row>
    <row r="77" spans="1:20" ht="15.75" customHeight="1">
      <c r="A77" s="41"/>
      <c r="B77" s="314"/>
      <c r="C77" s="315"/>
      <c r="D77" s="315"/>
      <c r="E77" s="124"/>
      <c r="F77" s="124"/>
      <c r="G77" s="124"/>
      <c r="H77" s="124"/>
      <c r="I77" s="122"/>
      <c r="J77" s="115"/>
      <c r="K77" s="115"/>
      <c r="L77" s="115"/>
      <c r="M77" s="115"/>
      <c r="N77" s="115"/>
      <c r="O77" s="115"/>
      <c r="P77" s="115"/>
      <c r="Q77" s="115"/>
      <c r="R77" s="125"/>
      <c r="S77" s="115"/>
      <c r="T77" s="50"/>
    </row>
    <row r="78" spans="1:20" ht="15.75" customHeight="1">
      <c r="A78" s="41"/>
      <c r="B78" s="314"/>
      <c r="C78" s="315"/>
      <c r="D78" s="315"/>
      <c r="E78" s="124"/>
      <c r="F78" s="124"/>
      <c r="G78" s="124"/>
      <c r="H78" s="124"/>
      <c r="I78" s="122"/>
      <c r="J78" s="115"/>
      <c r="K78" s="115"/>
      <c r="L78" s="115"/>
      <c r="M78" s="115"/>
      <c r="N78" s="115"/>
      <c r="O78" s="115"/>
      <c r="P78" s="115"/>
      <c r="Q78" s="115"/>
      <c r="R78" s="125"/>
      <c r="S78" s="115"/>
      <c r="T78" s="50"/>
    </row>
    <row r="79" spans="1:20" ht="15.75" customHeight="1">
      <c r="A79" s="41"/>
      <c r="B79" s="314"/>
      <c r="C79" s="315"/>
      <c r="D79" s="315"/>
      <c r="E79" s="124"/>
      <c r="F79" s="124"/>
      <c r="G79" s="124"/>
      <c r="H79" s="124"/>
      <c r="I79" s="123"/>
      <c r="J79" s="115"/>
      <c r="K79" s="115"/>
      <c r="L79" s="115"/>
      <c r="M79" s="115"/>
      <c r="N79" s="115"/>
      <c r="O79" s="115"/>
      <c r="P79" s="115"/>
      <c r="Q79" s="115"/>
      <c r="R79" s="125"/>
      <c r="S79" s="115"/>
      <c r="T79" s="50"/>
    </row>
    <row r="80" spans="1:20" ht="15.75" customHeight="1">
      <c r="A80" s="41"/>
      <c r="B80" s="121"/>
      <c r="C80" s="122"/>
      <c r="D80" s="122"/>
      <c r="E80" s="124"/>
      <c r="F80" s="124"/>
      <c r="G80" s="124"/>
      <c r="H80" s="124"/>
      <c r="I80" s="123"/>
      <c r="J80" s="115"/>
      <c r="K80" s="115"/>
      <c r="L80" s="115"/>
      <c r="M80" s="115"/>
      <c r="N80" s="115"/>
      <c r="O80" s="115"/>
      <c r="P80" s="115"/>
      <c r="Q80" s="115"/>
      <c r="R80" s="125"/>
      <c r="S80" s="115"/>
      <c r="T80" s="50"/>
    </row>
    <row r="81" spans="1:20" ht="15.75" customHeight="1">
      <c r="A81" s="41"/>
      <c r="B81" s="121"/>
      <c r="C81" s="122"/>
      <c r="D81" s="122"/>
      <c r="E81" s="122"/>
      <c r="F81" s="122"/>
      <c r="G81" s="122"/>
      <c r="H81" s="122"/>
      <c r="I81" s="122"/>
      <c r="J81" s="115"/>
      <c r="K81" s="115"/>
      <c r="L81" s="115"/>
      <c r="M81" s="115"/>
      <c r="N81" s="115"/>
      <c r="O81" s="115"/>
      <c r="P81" s="115"/>
      <c r="Q81" s="115"/>
      <c r="R81" s="125"/>
      <c r="S81" s="115"/>
      <c r="T81" s="50"/>
    </row>
    <row r="82" spans="1:20" ht="15.75" customHeight="1">
      <c r="A82" s="41"/>
      <c r="B82" s="121"/>
      <c r="C82" s="122"/>
      <c r="D82" s="122"/>
      <c r="E82" s="122"/>
      <c r="F82" s="122"/>
      <c r="G82" s="122"/>
      <c r="H82" s="122"/>
      <c r="I82" s="122"/>
      <c r="J82" s="115"/>
      <c r="K82" s="115"/>
      <c r="L82" s="115"/>
      <c r="M82" s="115"/>
      <c r="N82" s="115"/>
      <c r="O82" s="115"/>
      <c r="P82" s="115"/>
      <c r="Q82" s="115"/>
      <c r="R82" s="125"/>
      <c r="S82" s="115"/>
      <c r="T82" s="50"/>
    </row>
    <row r="83" spans="1:20" ht="15.75" customHeight="1">
      <c r="A83" s="41"/>
      <c r="B83" s="121"/>
      <c r="C83" s="122"/>
      <c r="D83" s="122"/>
      <c r="E83" s="122"/>
      <c r="F83" s="122"/>
      <c r="G83" s="122"/>
      <c r="H83" s="122"/>
      <c r="I83" s="122"/>
      <c r="J83" s="115"/>
      <c r="K83" s="115"/>
      <c r="L83" s="115"/>
      <c r="M83" s="115"/>
      <c r="N83" s="115"/>
      <c r="O83" s="115"/>
      <c r="P83" s="115"/>
      <c r="Q83" s="115"/>
      <c r="R83" s="125"/>
      <c r="S83" s="115"/>
      <c r="T83" s="50"/>
    </row>
    <row r="84" spans="1:20" ht="15.75" customHeight="1">
      <c r="A84" s="41"/>
      <c r="B84" s="121"/>
      <c r="C84" s="122"/>
      <c r="D84" s="122"/>
      <c r="E84" s="122"/>
      <c r="F84" s="122"/>
      <c r="G84" s="122"/>
      <c r="H84" s="122"/>
      <c r="I84" s="122"/>
      <c r="J84" s="115"/>
      <c r="K84" s="115"/>
      <c r="L84" s="115"/>
      <c r="M84" s="115"/>
      <c r="N84" s="115"/>
      <c r="O84" s="115"/>
      <c r="P84" s="115"/>
      <c r="Q84" s="115"/>
      <c r="R84" s="125"/>
      <c r="S84" s="115"/>
      <c r="T84" s="50"/>
    </row>
    <row r="85" spans="1:20" ht="15.75" customHeight="1">
      <c r="A85" s="41"/>
      <c r="B85" s="126"/>
      <c r="C85" s="123"/>
      <c r="D85" s="123"/>
      <c r="E85" s="127"/>
      <c r="F85" s="127"/>
      <c r="G85" s="127"/>
      <c r="H85" s="127"/>
      <c r="I85" s="123"/>
      <c r="J85" s="115"/>
      <c r="K85" s="115"/>
      <c r="L85" s="115"/>
      <c r="M85" s="115"/>
      <c r="N85" s="115"/>
      <c r="O85" s="115"/>
      <c r="P85" s="115"/>
      <c r="Q85" s="115"/>
      <c r="R85" s="125"/>
      <c r="S85" s="115"/>
      <c r="T85" s="50"/>
    </row>
    <row r="86" spans="1:20" ht="15.75" customHeight="1">
      <c r="A86" s="41"/>
      <c r="B86" s="126"/>
      <c r="C86" s="123"/>
      <c r="D86" s="123"/>
      <c r="E86" s="127"/>
      <c r="F86" s="127"/>
      <c r="G86" s="127"/>
      <c r="H86" s="127"/>
      <c r="I86" s="123"/>
      <c r="J86" s="115"/>
      <c r="K86" s="115"/>
      <c r="L86" s="115"/>
      <c r="M86" s="115"/>
      <c r="N86" s="115"/>
      <c r="O86" s="115"/>
      <c r="P86" s="115"/>
      <c r="Q86" s="115"/>
      <c r="R86" s="125"/>
      <c r="S86" s="115"/>
      <c r="T86" s="50"/>
    </row>
    <row r="87" spans="1:20" ht="15.75" customHeight="1">
      <c r="A87" s="41"/>
      <c r="B87" s="121"/>
      <c r="C87" s="122"/>
      <c r="D87" s="123"/>
      <c r="E87" s="124"/>
      <c r="F87" s="124"/>
      <c r="G87" s="124"/>
      <c r="H87" s="124"/>
      <c r="I87" s="122"/>
      <c r="J87" s="115"/>
      <c r="K87" s="115"/>
      <c r="L87" s="115"/>
      <c r="M87" s="115"/>
      <c r="N87" s="115"/>
      <c r="O87" s="115"/>
      <c r="P87" s="115"/>
      <c r="Q87" s="115"/>
      <c r="R87" s="125"/>
      <c r="S87" s="115"/>
      <c r="T87" s="50"/>
    </row>
    <row r="88" spans="1:20" ht="15.75" customHeight="1">
      <c r="A88" s="41"/>
      <c r="B88" s="121"/>
      <c r="C88" s="122"/>
      <c r="D88" s="123"/>
      <c r="E88" s="124"/>
      <c r="F88" s="124"/>
      <c r="G88" s="124"/>
      <c r="H88" s="124"/>
      <c r="I88" s="122"/>
      <c r="J88" s="115"/>
      <c r="K88" s="115"/>
      <c r="L88" s="115"/>
      <c r="M88" s="115"/>
      <c r="N88" s="115"/>
      <c r="O88" s="115"/>
      <c r="P88" s="115"/>
      <c r="Q88" s="115"/>
      <c r="R88" s="125"/>
      <c r="S88" s="115"/>
      <c r="T88" s="50"/>
    </row>
    <row r="89" spans="1:20" ht="15.75" customHeight="1">
      <c r="A89" s="41"/>
      <c r="B89" s="121"/>
      <c r="C89" s="122"/>
      <c r="D89" s="123"/>
      <c r="E89" s="124"/>
      <c r="F89" s="124"/>
      <c r="G89" s="124"/>
      <c r="H89" s="124"/>
      <c r="I89" s="122"/>
      <c r="J89" s="115"/>
      <c r="K89" s="115"/>
      <c r="L89" s="115"/>
      <c r="M89" s="115"/>
      <c r="N89" s="115"/>
      <c r="O89" s="115"/>
      <c r="P89" s="115"/>
      <c r="Q89" s="115"/>
      <c r="R89" s="125"/>
      <c r="S89" s="115"/>
      <c r="T89" s="50"/>
    </row>
    <row r="90" spans="1:20" ht="15.75" customHeight="1">
      <c r="A90" s="41"/>
      <c r="B90" s="121"/>
      <c r="C90" s="122"/>
      <c r="D90" s="123"/>
      <c r="E90" s="124"/>
      <c r="F90" s="124"/>
      <c r="G90" s="124"/>
      <c r="H90" s="124"/>
      <c r="I90" s="122"/>
      <c r="J90" s="115"/>
      <c r="K90" s="115"/>
      <c r="L90" s="115"/>
      <c r="M90" s="115"/>
      <c r="N90" s="115"/>
      <c r="O90" s="115"/>
      <c r="P90" s="115"/>
      <c r="Q90" s="115"/>
      <c r="R90" s="125"/>
      <c r="S90" s="115"/>
      <c r="T90" s="50"/>
    </row>
    <row r="91" spans="1:20" ht="15.75" customHeight="1">
      <c r="A91" s="41"/>
      <c r="B91" s="121"/>
      <c r="C91" s="122"/>
      <c r="D91" s="123"/>
      <c r="E91" s="124"/>
      <c r="F91" s="124"/>
      <c r="G91" s="124"/>
      <c r="H91" s="124"/>
      <c r="I91" s="122"/>
      <c r="J91" s="115"/>
      <c r="K91" s="115"/>
      <c r="L91" s="115"/>
      <c r="M91" s="115"/>
      <c r="N91" s="115"/>
      <c r="O91" s="115"/>
      <c r="P91" s="115"/>
      <c r="Q91" s="115"/>
      <c r="R91" s="125"/>
      <c r="S91" s="115"/>
      <c r="T91" s="50"/>
    </row>
    <row r="92" spans="1:20" ht="15.75" customHeight="1">
      <c r="A92" s="41"/>
      <c r="B92" s="121"/>
      <c r="C92" s="122"/>
      <c r="D92" s="123"/>
      <c r="E92" s="124"/>
      <c r="F92" s="124"/>
      <c r="G92" s="124"/>
      <c r="H92" s="124"/>
      <c r="I92" s="122"/>
      <c r="J92" s="115"/>
      <c r="K92" s="115"/>
      <c r="L92" s="115"/>
      <c r="M92" s="115"/>
      <c r="N92" s="115"/>
      <c r="O92" s="115"/>
      <c r="P92" s="115"/>
      <c r="Q92" s="115"/>
      <c r="R92" s="125"/>
      <c r="S92" s="115"/>
      <c r="T92" s="50"/>
    </row>
    <row r="93" spans="1:20" ht="15.75" customHeight="1">
      <c r="A93" s="41"/>
      <c r="B93" s="126"/>
      <c r="C93" s="123"/>
      <c r="D93" s="123"/>
      <c r="E93" s="128"/>
      <c r="F93" s="128"/>
      <c r="G93" s="128"/>
      <c r="H93" s="128"/>
      <c r="I93" s="123"/>
      <c r="J93" s="115"/>
      <c r="K93" s="115"/>
      <c r="L93" s="115"/>
      <c r="M93" s="115"/>
      <c r="N93" s="115"/>
      <c r="O93" s="115"/>
      <c r="P93" s="115"/>
      <c r="Q93" s="115"/>
      <c r="R93" s="125"/>
      <c r="S93" s="115"/>
      <c r="T93" s="50"/>
    </row>
    <row r="94" spans="1:20" ht="15.75" customHeight="1">
      <c r="A94" s="41"/>
      <c r="B94" s="126"/>
      <c r="C94" s="123"/>
      <c r="D94" s="123"/>
      <c r="E94" s="127"/>
      <c r="F94" s="127"/>
      <c r="G94" s="127"/>
      <c r="H94" s="127"/>
      <c r="I94" s="123"/>
      <c r="J94" s="115"/>
      <c r="K94" s="115"/>
      <c r="L94" s="115"/>
      <c r="M94" s="115"/>
      <c r="N94" s="115"/>
      <c r="O94" s="115"/>
      <c r="P94" s="115"/>
      <c r="Q94" s="115"/>
      <c r="R94" s="125"/>
      <c r="S94" s="115"/>
      <c r="T94" s="50"/>
    </row>
    <row r="95" spans="1:20" ht="15.75" customHeight="1">
      <c r="A95" s="41"/>
      <c r="B95" s="126"/>
      <c r="C95" s="123"/>
      <c r="D95" s="123"/>
      <c r="E95" s="127"/>
      <c r="F95" s="127"/>
      <c r="G95" s="127"/>
      <c r="H95" s="127"/>
      <c r="I95" s="123"/>
      <c r="J95" s="115"/>
      <c r="K95" s="115"/>
      <c r="L95" s="115"/>
      <c r="M95" s="115"/>
      <c r="N95" s="115"/>
      <c r="O95" s="115"/>
      <c r="P95" s="115"/>
      <c r="Q95" s="115"/>
      <c r="R95" s="125"/>
      <c r="S95" s="115"/>
      <c r="T95" s="50"/>
    </row>
    <row r="96" spans="1:20" ht="15.75" customHeight="1">
      <c r="A96" s="41"/>
      <c r="B96" s="121"/>
      <c r="C96" s="122"/>
      <c r="D96" s="122"/>
      <c r="E96" s="124"/>
      <c r="F96" s="124"/>
      <c r="G96" s="124"/>
      <c r="H96" s="124"/>
      <c r="I96" s="123"/>
      <c r="J96" s="115"/>
      <c r="K96" s="115"/>
      <c r="L96" s="115"/>
      <c r="M96" s="115"/>
      <c r="N96" s="115"/>
      <c r="O96" s="115"/>
      <c r="P96" s="115"/>
      <c r="Q96" s="115"/>
      <c r="R96" s="125"/>
      <c r="S96" s="115"/>
      <c r="T96" s="50"/>
    </row>
    <row r="97" spans="1:20" ht="15.75" customHeight="1">
      <c r="A97" s="41"/>
      <c r="B97" s="121"/>
      <c r="C97" s="122"/>
      <c r="D97" s="122"/>
      <c r="E97" s="124"/>
      <c r="F97" s="124"/>
      <c r="G97" s="124"/>
      <c r="H97" s="124"/>
      <c r="I97" s="123"/>
      <c r="J97" s="115"/>
      <c r="K97" s="115"/>
      <c r="L97" s="115"/>
      <c r="M97" s="115"/>
      <c r="N97" s="115"/>
      <c r="O97" s="115"/>
      <c r="P97" s="115"/>
      <c r="Q97" s="115"/>
      <c r="R97" s="125"/>
      <c r="S97" s="115"/>
      <c r="T97" s="50"/>
    </row>
    <row r="98" spans="1:20" ht="15.75" customHeight="1">
      <c r="A98" s="41"/>
      <c r="B98" s="121"/>
      <c r="C98" s="122"/>
      <c r="D98" s="123"/>
      <c r="E98" s="122"/>
      <c r="F98" s="122"/>
      <c r="G98" s="122"/>
      <c r="H98" s="122"/>
      <c r="I98" s="122"/>
      <c r="J98" s="115"/>
      <c r="K98" s="115"/>
      <c r="L98" s="115"/>
      <c r="M98" s="115"/>
      <c r="N98" s="115"/>
      <c r="O98" s="115"/>
      <c r="P98" s="115"/>
      <c r="Q98" s="115"/>
      <c r="R98" s="125"/>
      <c r="S98" s="115"/>
      <c r="T98" s="50"/>
    </row>
    <row r="99" spans="1:20" ht="15.75" customHeight="1">
      <c r="A99" s="41"/>
      <c r="B99" s="121"/>
      <c r="C99" s="122"/>
      <c r="D99" s="123"/>
      <c r="E99" s="122"/>
      <c r="F99" s="122"/>
      <c r="G99" s="122"/>
      <c r="H99" s="122"/>
      <c r="I99" s="122"/>
      <c r="J99" s="115"/>
      <c r="K99" s="115"/>
      <c r="L99" s="115"/>
      <c r="M99" s="115"/>
      <c r="N99" s="115"/>
      <c r="O99" s="115"/>
      <c r="P99" s="115"/>
      <c r="Q99" s="115"/>
      <c r="R99" s="125"/>
      <c r="S99" s="115"/>
      <c r="T99" s="50"/>
    </row>
    <row r="100" spans="1:20" ht="15.75" customHeight="1">
      <c r="A100" s="41"/>
      <c r="B100" s="121"/>
      <c r="C100" s="122"/>
      <c r="D100" s="122"/>
      <c r="E100" s="124"/>
      <c r="F100" s="124"/>
      <c r="G100" s="124"/>
      <c r="H100" s="124"/>
      <c r="I100" s="123"/>
      <c r="J100" s="115"/>
      <c r="K100" s="115"/>
      <c r="L100" s="115"/>
      <c r="M100" s="115"/>
      <c r="N100" s="115"/>
      <c r="O100" s="115"/>
      <c r="P100" s="115"/>
      <c r="Q100" s="115"/>
      <c r="R100" s="125"/>
      <c r="S100" s="115"/>
      <c r="T100" s="50"/>
    </row>
    <row r="101" spans="1:20" ht="15.75" customHeight="1">
      <c r="A101" s="41"/>
      <c r="B101" s="121"/>
      <c r="C101" s="122"/>
      <c r="D101" s="122"/>
      <c r="E101" s="124"/>
      <c r="F101" s="124"/>
      <c r="G101" s="124"/>
      <c r="H101" s="124"/>
      <c r="I101" s="123"/>
      <c r="J101" s="115"/>
      <c r="K101" s="115"/>
      <c r="L101" s="115"/>
      <c r="M101" s="115"/>
      <c r="N101" s="115"/>
      <c r="O101" s="115"/>
      <c r="P101" s="115"/>
      <c r="Q101" s="115"/>
      <c r="R101" s="125"/>
      <c r="S101" s="115"/>
      <c r="T101" s="50"/>
    </row>
    <row r="102" spans="1:20" ht="15.75" customHeight="1">
      <c r="A102" s="41"/>
      <c r="B102" s="121"/>
      <c r="C102" s="122"/>
      <c r="D102" s="122"/>
      <c r="E102" s="124"/>
      <c r="F102" s="124"/>
      <c r="G102" s="124"/>
      <c r="H102" s="124"/>
      <c r="I102" s="123"/>
      <c r="J102" s="115"/>
      <c r="K102" s="115"/>
      <c r="L102" s="115"/>
      <c r="M102" s="115"/>
      <c r="N102" s="115"/>
      <c r="O102" s="115"/>
      <c r="P102" s="115"/>
      <c r="Q102" s="115"/>
      <c r="R102" s="125"/>
      <c r="S102" s="115"/>
      <c r="T102" s="50"/>
    </row>
    <row r="103" spans="1:20" ht="15.75" customHeight="1">
      <c r="A103" s="41"/>
      <c r="B103" s="121"/>
      <c r="C103" s="122"/>
      <c r="D103" s="122"/>
      <c r="E103" s="124"/>
      <c r="F103" s="124"/>
      <c r="G103" s="124"/>
      <c r="H103" s="124"/>
      <c r="I103" s="123"/>
      <c r="J103" s="115"/>
      <c r="K103" s="115"/>
      <c r="L103" s="115"/>
      <c r="M103" s="115"/>
      <c r="N103" s="115"/>
      <c r="O103" s="115"/>
      <c r="P103" s="115"/>
      <c r="Q103" s="115"/>
      <c r="R103" s="125"/>
      <c r="S103" s="115"/>
      <c r="T103" s="50"/>
    </row>
    <row r="104" spans="1:20" ht="15.75" customHeight="1">
      <c r="A104" s="41"/>
      <c r="B104" s="121"/>
      <c r="C104" s="122"/>
      <c r="D104" s="122"/>
      <c r="E104" s="124"/>
      <c r="F104" s="124"/>
      <c r="G104" s="124"/>
      <c r="H104" s="124"/>
      <c r="I104" s="123"/>
      <c r="J104" s="115"/>
      <c r="K104" s="115"/>
      <c r="L104" s="115"/>
      <c r="M104" s="115"/>
      <c r="N104" s="115"/>
      <c r="O104" s="115"/>
      <c r="P104" s="115"/>
      <c r="Q104" s="115"/>
      <c r="R104" s="125"/>
      <c r="S104" s="115"/>
      <c r="T104" s="50"/>
    </row>
    <row r="105" spans="1:20" ht="15.75" customHeight="1">
      <c r="A105" s="41"/>
      <c r="B105" s="121"/>
      <c r="C105" s="122"/>
      <c r="D105" s="122"/>
      <c r="E105" s="124"/>
      <c r="F105" s="124"/>
      <c r="G105" s="124"/>
      <c r="H105" s="124"/>
      <c r="I105" s="123"/>
      <c r="J105" s="115"/>
      <c r="K105" s="115"/>
      <c r="L105" s="115"/>
      <c r="M105" s="115"/>
      <c r="N105" s="115"/>
      <c r="O105" s="115"/>
      <c r="P105" s="115"/>
      <c r="Q105" s="115"/>
      <c r="R105" s="125"/>
      <c r="S105" s="115"/>
      <c r="T105" s="50"/>
    </row>
    <row r="106" spans="1:20" ht="15.75" customHeight="1">
      <c r="A106" s="41"/>
      <c r="B106" s="121"/>
      <c r="C106" s="122"/>
      <c r="D106" s="122"/>
      <c r="E106" s="122"/>
      <c r="F106" s="122"/>
      <c r="G106" s="122"/>
      <c r="H106" s="122"/>
      <c r="I106" s="122"/>
      <c r="J106" s="115"/>
      <c r="K106" s="115"/>
      <c r="L106" s="115"/>
      <c r="M106" s="115"/>
      <c r="N106" s="115"/>
      <c r="O106" s="115"/>
      <c r="P106" s="115"/>
      <c r="Q106" s="115"/>
      <c r="R106" s="125"/>
      <c r="S106" s="115"/>
      <c r="T106" s="50"/>
    </row>
    <row r="107" spans="1:20" ht="15.75" customHeight="1">
      <c r="A107" s="41"/>
      <c r="B107" s="121"/>
      <c r="C107" s="122"/>
      <c r="D107" s="122"/>
      <c r="E107" s="122"/>
      <c r="F107" s="122"/>
      <c r="G107" s="122"/>
      <c r="H107" s="122"/>
      <c r="I107" s="122"/>
      <c r="J107" s="115"/>
      <c r="K107" s="115"/>
      <c r="L107" s="115"/>
      <c r="M107" s="115"/>
      <c r="N107" s="115"/>
      <c r="O107" s="115"/>
      <c r="P107" s="115"/>
      <c r="Q107" s="115"/>
      <c r="R107" s="125"/>
      <c r="S107" s="115"/>
      <c r="T107" s="50"/>
    </row>
    <row r="108" spans="1:20" ht="15.75" customHeight="1">
      <c r="A108" s="41"/>
      <c r="B108" s="121"/>
      <c r="C108" s="122"/>
      <c r="D108" s="122"/>
      <c r="E108" s="122"/>
      <c r="F108" s="122"/>
      <c r="G108" s="122"/>
      <c r="H108" s="122"/>
      <c r="I108" s="122"/>
      <c r="J108" s="115"/>
      <c r="K108" s="115"/>
      <c r="L108" s="115"/>
      <c r="M108" s="115"/>
      <c r="N108" s="115"/>
      <c r="O108" s="115"/>
      <c r="P108" s="115"/>
      <c r="Q108" s="115"/>
      <c r="R108" s="125"/>
      <c r="S108" s="115"/>
      <c r="T108" s="50"/>
    </row>
    <row r="109" spans="1:20" ht="15.75" customHeight="1">
      <c r="A109" s="41"/>
      <c r="B109" s="121"/>
      <c r="C109" s="122"/>
      <c r="D109" s="122"/>
      <c r="E109" s="122"/>
      <c r="F109" s="122"/>
      <c r="G109" s="122"/>
      <c r="H109" s="122"/>
      <c r="I109" s="122"/>
      <c r="J109" s="115"/>
      <c r="K109" s="115"/>
      <c r="L109" s="115"/>
      <c r="M109" s="115"/>
      <c r="N109" s="115"/>
      <c r="O109" s="115"/>
      <c r="P109" s="115"/>
      <c r="Q109" s="115"/>
      <c r="R109" s="125"/>
      <c r="S109" s="115"/>
      <c r="T109" s="50"/>
    </row>
    <row r="110" spans="1:20" ht="15.75" customHeight="1">
      <c r="A110" s="41"/>
      <c r="B110" s="121"/>
      <c r="C110" s="122"/>
      <c r="D110" s="122"/>
      <c r="E110" s="122"/>
      <c r="F110" s="122"/>
      <c r="G110" s="122"/>
      <c r="H110" s="122"/>
      <c r="I110" s="122"/>
      <c r="J110" s="115"/>
      <c r="K110" s="115"/>
      <c r="L110" s="115"/>
      <c r="M110" s="115"/>
      <c r="N110" s="115"/>
      <c r="O110" s="115"/>
      <c r="P110" s="115"/>
      <c r="Q110" s="115"/>
      <c r="R110" s="125"/>
      <c r="S110" s="115"/>
      <c r="T110" s="50"/>
    </row>
    <row r="111" spans="1:20" ht="15.75" customHeight="1">
      <c r="A111" s="41"/>
      <c r="B111" s="121"/>
      <c r="C111" s="122"/>
      <c r="D111" s="122"/>
      <c r="E111" s="122"/>
      <c r="F111" s="122"/>
      <c r="G111" s="122"/>
      <c r="H111" s="122"/>
      <c r="I111" s="122"/>
      <c r="J111" s="115"/>
      <c r="K111" s="115"/>
      <c r="L111" s="115"/>
      <c r="M111" s="115"/>
      <c r="N111" s="115"/>
      <c r="O111" s="115"/>
      <c r="P111" s="115"/>
      <c r="Q111" s="115"/>
      <c r="R111" s="125"/>
      <c r="S111" s="115"/>
      <c r="T111" s="50"/>
    </row>
    <row r="112" spans="1:20" ht="15.75" customHeight="1">
      <c r="A112" s="41"/>
      <c r="B112" s="121"/>
      <c r="C112" s="122"/>
      <c r="D112" s="122"/>
      <c r="E112" s="122"/>
      <c r="F112" s="122"/>
      <c r="G112" s="122"/>
      <c r="H112" s="122"/>
      <c r="I112" s="122"/>
      <c r="J112" s="115"/>
      <c r="K112" s="115"/>
      <c r="L112" s="115"/>
      <c r="M112" s="115"/>
      <c r="N112" s="115"/>
      <c r="O112" s="115"/>
      <c r="P112" s="115"/>
      <c r="Q112" s="115"/>
      <c r="R112" s="125"/>
      <c r="S112" s="115"/>
      <c r="T112" s="50"/>
    </row>
    <row r="113" spans="1:20" ht="15.75" customHeight="1">
      <c r="A113" s="41"/>
      <c r="B113" s="121"/>
      <c r="C113" s="122"/>
      <c r="D113" s="122"/>
      <c r="E113" s="122"/>
      <c r="F113" s="122"/>
      <c r="G113" s="122"/>
      <c r="H113" s="122"/>
      <c r="I113" s="122"/>
      <c r="J113" s="115"/>
      <c r="K113" s="115"/>
      <c r="L113" s="115"/>
      <c r="M113" s="115"/>
      <c r="N113" s="115"/>
      <c r="O113" s="115"/>
      <c r="P113" s="115"/>
      <c r="Q113" s="115"/>
      <c r="R113" s="125"/>
      <c r="S113" s="115"/>
      <c r="T113" s="50"/>
    </row>
    <row r="114" spans="1:20" ht="15.75" customHeight="1">
      <c r="A114" s="41"/>
      <c r="B114" s="121"/>
      <c r="C114" s="122"/>
      <c r="D114" s="122"/>
      <c r="E114" s="122"/>
      <c r="F114" s="122"/>
      <c r="G114" s="122"/>
      <c r="H114" s="122"/>
      <c r="I114" s="122"/>
      <c r="J114" s="115"/>
      <c r="K114" s="115"/>
      <c r="L114" s="115"/>
      <c r="M114" s="115"/>
      <c r="N114" s="115"/>
      <c r="O114" s="115"/>
      <c r="P114" s="115"/>
      <c r="Q114" s="115"/>
      <c r="R114" s="125"/>
      <c r="S114" s="115"/>
      <c r="T114" s="50"/>
    </row>
    <row r="115" spans="1:20" ht="15.75" customHeight="1">
      <c r="A115" s="41"/>
      <c r="B115" s="121"/>
      <c r="C115" s="122"/>
      <c r="D115" s="122"/>
      <c r="E115" s="122"/>
      <c r="F115" s="122"/>
      <c r="G115" s="122"/>
      <c r="H115" s="122"/>
      <c r="I115" s="122"/>
      <c r="J115" s="115"/>
      <c r="K115" s="115"/>
      <c r="L115" s="115"/>
      <c r="M115" s="115"/>
      <c r="N115" s="115"/>
      <c r="O115" s="115"/>
      <c r="P115" s="115"/>
      <c r="Q115" s="115"/>
      <c r="R115" s="125"/>
      <c r="S115" s="115"/>
      <c r="T115" s="50"/>
    </row>
    <row r="116" spans="1:20" ht="15.75" customHeight="1">
      <c r="A116" s="41"/>
      <c r="B116" s="126"/>
      <c r="C116" s="123"/>
      <c r="D116" s="123"/>
      <c r="E116" s="127"/>
      <c r="F116" s="127"/>
      <c r="G116" s="127"/>
      <c r="H116" s="127"/>
      <c r="I116" s="123"/>
      <c r="J116" s="115"/>
      <c r="K116" s="115"/>
      <c r="L116" s="115"/>
      <c r="M116" s="115"/>
      <c r="N116" s="115"/>
      <c r="O116" s="115"/>
      <c r="P116" s="115"/>
      <c r="Q116" s="115"/>
      <c r="R116" s="125"/>
      <c r="S116" s="115"/>
      <c r="T116" s="50"/>
    </row>
    <row r="117" spans="1:20" ht="15.75" customHeight="1">
      <c r="A117" s="41"/>
      <c r="B117" s="126"/>
      <c r="C117" s="123"/>
      <c r="D117" s="123"/>
      <c r="E117" s="127"/>
      <c r="F117" s="127"/>
      <c r="G117" s="127"/>
      <c r="H117" s="127"/>
      <c r="I117" s="123"/>
      <c r="J117" s="115"/>
      <c r="K117" s="115"/>
      <c r="L117" s="115"/>
      <c r="M117" s="115"/>
      <c r="N117" s="115"/>
      <c r="O117" s="115"/>
      <c r="P117" s="115"/>
      <c r="Q117" s="115"/>
      <c r="R117" s="125"/>
      <c r="S117" s="115"/>
      <c r="T117" s="50"/>
    </row>
    <row r="118" spans="1:20" ht="15.75" customHeight="1">
      <c r="A118" s="41"/>
      <c r="B118" s="126"/>
      <c r="C118" s="123"/>
      <c r="D118" s="123"/>
      <c r="E118" s="127"/>
      <c r="F118" s="127"/>
      <c r="G118" s="127"/>
      <c r="H118" s="127"/>
      <c r="I118" s="123"/>
      <c r="J118" s="115"/>
      <c r="K118" s="115"/>
      <c r="L118" s="115"/>
      <c r="M118" s="115"/>
      <c r="N118" s="115"/>
      <c r="O118" s="115"/>
      <c r="P118" s="115"/>
      <c r="Q118" s="115"/>
      <c r="R118" s="125"/>
      <c r="S118" s="115"/>
      <c r="T118" s="50"/>
    </row>
    <row r="119" spans="1:20" ht="15.75" customHeight="1">
      <c r="A119" s="41"/>
      <c r="B119" s="126"/>
      <c r="C119" s="123"/>
      <c r="D119" s="123"/>
      <c r="E119" s="127"/>
      <c r="F119" s="127"/>
      <c r="G119" s="127"/>
      <c r="H119" s="127"/>
      <c r="I119" s="123"/>
      <c r="J119" s="115"/>
      <c r="K119" s="115"/>
      <c r="L119" s="115"/>
      <c r="M119" s="115"/>
      <c r="N119" s="115"/>
      <c r="O119" s="115"/>
      <c r="P119" s="115"/>
      <c r="Q119" s="115"/>
      <c r="R119" s="125"/>
      <c r="S119" s="115"/>
      <c r="T119" s="50"/>
    </row>
    <row r="120" spans="1:20" ht="15.75" customHeight="1">
      <c r="A120" s="41"/>
      <c r="B120" s="126"/>
      <c r="C120" s="123"/>
      <c r="D120" s="123"/>
      <c r="E120" s="127"/>
      <c r="F120" s="127"/>
      <c r="G120" s="127"/>
      <c r="H120" s="127"/>
      <c r="I120" s="123"/>
      <c r="J120" s="115"/>
      <c r="K120" s="115"/>
      <c r="L120" s="115"/>
      <c r="M120" s="115"/>
      <c r="N120" s="115"/>
      <c r="O120" s="115"/>
      <c r="P120" s="115"/>
      <c r="Q120" s="115"/>
      <c r="R120" s="125"/>
      <c r="S120" s="115"/>
      <c r="T120" s="50"/>
    </row>
    <row r="121" spans="1:20" ht="15.75" customHeight="1">
      <c r="A121" s="41"/>
      <c r="B121" s="126"/>
      <c r="C121" s="123"/>
      <c r="D121" s="123"/>
      <c r="E121" s="127"/>
      <c r="F121" s="127"/>
      <c r="G121" s="127"/>
      <c r="H121" s="127"/>
      <c r="I121" s="123"/>
      <c r="J121" s="115"/>
      <c r="K121" s="115"/>
      <c r="L121" s="115"/>
      <c r="M121" s="115"/>
      <c r="N121" s="115"/>
      <c r="O121" s="115"/>
      <c r="P121" s="115"/>
      <c r="Q121" s="115"/>
      <c r="R121" s="125"/>
      <c r="S121" s="115"/>
      <c r="T121" s="50"/>
    </row>
    <row r="122" spans="1:20" ht="15.75" customHeight="1">
      <c r="A122" s="41"/>
      <c r="B122" s="126"/>
      <c r="C122" s="123"/>
      <c r="D122" s="123"/>
      <c r="E122" s="127"/>
      <c r="F122" s="127"/>
      <c r="G122" s="127"/>
      <c r="H122" s="127"/>
      <c r="I122" s="123"/>
      <c r="J122" s="115"/>
      <c r="K122" s="115"/>
      <c r="L122" s="115"/>
      <c r="M122" s="115"/>
      <c r="N122" s="115"/>
      <c r="O122" s="115"/>
      <c r="P122" s="115"/>
      <c r="Q122" s="115"/>
      <c r="R122" s="125"/>
      <c r="S122" s="115"/>
      <c r="T122" s="50"/>
    </row>
    <row r="123" spans="1:20" ht="15.75" customHeight="1">
      <c r="A123" s="41"/>
      <c r="B123" s="126"/>
      <c r="C123" s="123"/>
      <c r="D123" s="123"/>
      <c r="E123" s="127"/>
      <c r="F123" s="127"/>
      <c r="G123" s="127"/>
      <c r="H123" s="127"/>
      <c r="I123" s="123"/>
      <c r="J123" s="115"/>
      <c r="K123" s="115"/>
      <c r="L123" s="115"/>
      <c r="M123" s="115"/>
      <c r="N123" s="115"/>
      <c r="O123" s="115"/>
      <c r="P123" s="115"/>
      <c r="Q123" s="115"/>
      <c r="R123" s="125"/>
      <c r="S123" s="115"/>
      <c r="T123" s="50"/>
    </row>
    <row r="124" spans="1:20" ht="15.75" customHeight="1">
      <c r="A124" s="41"/>
      <c r="B124" s="126"/>
      <c r="C124" s="123"/>
      <c r="D124" s="123"/>
      <c r="E124" s="127"/>
      <c r="F124" s="127"/>
      <c r="G124" s="127"/>
      <c r="H124" s="127"/>
      <c r="I124" s="123"/>
      <c r="J124" s="115"/>
      <c r="K124" s="115"/>
      <c r="L124" s="115"/>
      <c r="M124" s="115"/>
      <c r="N124" s="115"/>
      <c r="O124" s="115"/>
      <c r="P124" s="115"/>
      <c r="Q124" s="115"/>
      <c r="R124" s="125"/>
      <c r="S124" s="115"/>
      <c r="T124" s="50"/>
    </row>
    <row r="125" spans="1:20" ht="15.75" customHeight="1">
      <c r="A125" s="41"/>
      <c r="B125" s="121"/>
      <c r="C125" s="122"/>
      <c r="D125" s="122"/>
      <c r="E125" s="124"/>
      <c r="F125" s="124"/>
      <c r="G125" s="124"/>
      <c r="H125" s="124"/>
      <c r="I125" s="122"/>
      <c r="J125" s="115"/>
      <c r="K125" s="115"/>
      <c r="L125" s="115"/>
      <c r="M125" s="115"/>
      <c r="N125" s="115"/>
      <c r="O125" s="115"/>
      <c r="P125" s="115"/>
      <c r="Q125" s="115"/>
      <c r="R125" s="125"/>
      <c r="S125" s="115"/>
      <c r="T125" s="50"/>
    </row>
    <row r="126" spans="1:20" ht="15.75" customHeight="1">
      <c r="A126" s="41"/>
      <c r="B126" s="121"/>
      <c r="C126" s="122"/>
      <c r="D126" s="122"/>
      <c r="E126" s="124"/>
      <c r="F126" s="124"/>
      <c r="G126" s="124"/>
      <c r="H126" s="124"/>
      <c r="I126" s="122"/>
      <c r="J126" s="115"/>
      <c r="K126" s="115"/>
      <c r="L126" s="115"/>
      <c r="M126" s="115"/>
      <c r="N126" s="115"/>
      <c r="O126" s="115"/>
      <c r="P126" s="115"/>
      <c r="Q126" s="115"/>
      <c r="R126" s="125"/>
      <c r="S126" s="115"/>
      <c r="T126" s="50"/>
    </row>
    <row r="127" spans="1:20" ht="15.75" customHeight="1">
      <c r="A127" s="41"/>
      <c r="B127" s="126"/>
      <c r="C127" s="123"/>
      <c r="D127" s="123"/>
      <c r="E127" s="127"/>
      <c r="F127" s="127"/>
      <c r="G127" s="127"/>
      <c r="H127" s="127"/>
      <c r="I127" s="123"/>
      <c r="J127" s="115"/>
      <c r="K127" s="115"/>
      <c r="L127" s="115"/>
      <c r="M127" s="115"/>
      <c r="N127" s="115"/>
      <c r="O127" s="115"/>
      <c r="P127" s="115"/>
      <c r="Q127" s="115"/>
      <c r="R127" s="125"/>
      <c r="S127" s="115"/>
      <c r="T127" s="50"/>
    </row>
    <row r="128" spans="1:20" ht="15.75" customHeight="1">
      <c r="A128" s="41"/>
      <c r="B128" s="126"/>
      <c r="C128" s="123"/>
      <c r="D128" s="123"/>
      <c r="E128" s="127"/>
      <c r="F128" s="127"/>
      <c r="G128" s="127"/>
      <c r="H128" s="127"/>
      <c r="I128" s="123"/>
      <c r="J128" s="115"/>
      <c r="K128" s="115"/>
      <c r="L128" s="115"/>
      <c r="M128" s="115"/>
      <c r="N128" s="115"/>
      <c r="O128" s="115"/>
      <c r="P128" s="115"/>
      <c r="Q128" s="115"/>
      <c r="R128" s="125"/>
      <c r="S128" s="115"/>
      <c r="T128" s="50"/>
    </row>
    <row r="129" spans="1:20" ht="15.75" customHeight="1">
      <c r="A129" s="41"/>
      <c r="B129" s="126"/>
      <c r="C129" s="123"/>
      <c r="D129" s="123"/>
      <c r="E129" s="127"/>
      <c r="F129" s="127"/>
      <c r="G129" s="127"/>
      <c r="H129" s="127"/>
      <c r="I129" s="123"/>
      <c r="J129" s="115"/>
      <c r="K129" s="115"/>
      <c r="L129" s="115"/>
      <c r="M129" s="115"/>
      <c r="N129" s="115"/>
      <c r="O129" s="115"/>
      <c r="P129" s="115"/>
      <c r="Q129" s="115"/>
      <c r="R129" s="125"/>
      <c r="S129" s="115"/>
      <c r="T129" s="50"/>
    </row>
    <row r="130" spans="1:20" ht="15.75" customHeight="1">
      <c r="A130" s="41"/>
      <c r="B130" s="121"/>
      <c r="C130" s="122"/>
      <c r="D130" s="123"/>
      <c r="E130" s="124"/>
      <c r="F130" s="124"/>
      <c r="G130" s="124"/>
      <c r="H130" s="124"/>
      <c r="I130" s="123"/>
      <c r="J130" s="115"/>
      <c r="K130" s="115"/>
      <c r="L130" s="115"/>
      <c r="M130" s="115"/>
      <c r="N130" s="115"/>
      <c r="O130" s="115"/>
      <c r="P130" s="115"/>
      <c r="Q130" s="115"/>
      <c r="R130" s="125"/>
      <c r="S130" s="115"/>
      <c r="T130" s="50"/>
    </row>
    <row r="131" spans="1:20" ht="15.75" customHeight="1">
      <c r="A131" s="41"/>
      <c r="B131" s="121"/>
      <c r="C131" s="122"/>
      <c r="D131" s="123"/>
      <c r="E131" s="124"/>
      <c r="F131" s="124"/>
      <c r="G131" s="124"/>
      <c r="H131" s="124"/>
      <c r="I131" s="123"/>
      <c r="J131" s="115"/>
      <c r="K131" s="115"/>
      <c r="L131" s="115"/>
      <c r="M131" s="115"/>
      <c r="N131" s="115"/>
      <c r="O131" s="115"/>
      <c r="P131" s="115"/>
      <c r="Q131" s="115"/>
      <c r="R131" s="125"/>
      <c r="S131" s="115"/>
      <c r="T131" s="50"/>
    </row>
    <row r="132" spans="1:20" ht="15.75" customHeight="1">
      <c r="A132" s="41"/>
      <c r="B132" s="121"/>
      <c r="C132" s="122"/>
      <c r="D132" s="119"/>
      <c r="E132" s="124"/>
      <c r="F132" s="124"/>
      <c r="G132" s="124"/>
      <c r="H132" s="124"/>
      <c r="I132" s="123"/>
      <c r="J132" s="115"/>
      <c r="K132" s="115"/>
      <c r="L132" s="115"/>
      <c r="M132" s="115"/>
      <c r="N132" s="115"/>
      <c r="O132" s="115"/>
      <c r="P132" s="115"/>
      <c r="Q132" s="115"/>
      <c r="R132" s="125"/>
      <c r="S132" s="115"/>
      <c r="T132" s="50"/>
    </row>
    <row r="133" spans="1:20" ht="15.75" customHeight="1">
      <c r="A133" s="41"/>
      <c r="B133" s="121"/>
      <c r="C133" s="123"/>
      <c r="D133" s="122"/>
      <c r="E133" s="124"/>
      <c r="F133" s="124"/>
      <c r="G133" s="124"/>
      <c r="H133" s="124"/>
      <c r="I133" s="122"/>
      <c r="J133" s="115"/>
      <c r="K133" s="115"/>
      <c r="L133" s="115"/>
      <c r="M133" s="115"/>
      <c r="N133" s="115"/>
      <c r="O133" s="115"/>
      <c r="P133" s="115"/>
      <c r="Q133" s="115"/>
      <c r="R133" s="125"/>
      <c r="S133" s="115"/>
      <c r="T133" s="50"/>
    </row>
    <row r="134" spans="1:20" ht="15.75" customHeight="1">
      <c r="A134" s="41"/>
      <c r="B134" s="121"/>
      <c r="C134" s="123"/>
      <c r="D134" s="122"/>
      <c r="E134" s="124"/>
      <c r="F134" s="124"/>
      <c r="G134" s="124"/>
      <c r="H134" s="124"/>
      <c r="I134" s="122"/>
      <c r="J134" s="115"/>
      <c r="K134" s="115"/>
      <c r="L134" s="115"/>
      <c r="M134" s="115"/>
      <c r="N134" s="115"/>
      <c r="O134" s="115"/>
      <c r="P134" s="115"/>
      <c r="Q134" s="115"/>
      <c r="R134" s="125"/>
      <c r="S134" s="115"/>
      <c r="T134" s="50"/>
    </row>
    <row r="135" spans="1:20" ht="15.75" customHeight="1">
      <c r="A135" s="41"/>
      <c r="B135" s="121"/>
      <c r="C135" s="123"/>
      <c r="D135" s="122"/>
      <c r="E135" s="124"/>
      <c r="F135" s="124"/>
      <c r="G135" s="124"/>
      <c r="H135" s="124"/>
      <c r="I135" s="123"/>
      <c r="J135" s="115"/>
      <c r="K135" s="115"/>
      <c r="L135" s="115"/>
      <c r="M135" s="115"/>
      <c r="N135" s="115"/>
      <c r="O135" s="115"/>
      <c r="P135" s="115"/>
      <c r="Q135" s="115"/>
      <c r="R135" s="125"/>
      <c r="S135" s="115"/>
      <c r="T135" s="50"/>
    </row>
    <row r="136" spans="1:20" ht="15.75" customHeight="1">
      <c r="A136" s="41"/>
      <c r="B136" s="121"/>
      <c r="C136" s="123"/>
      <c r="D136" s="122"/>
      <c r="E136" s="124"/>
      <c r="F136" s="124"/>
      <c r="G136" s="124"/>
      <c r="H136" s="124"/>
      <c r="I136" s="123"/>
      <c r="J136" s="115"/>
      <c r="K136" s="115"/>
      <c r="L136" s="115"/>
      <c r="M136" s="115"/>
      <c r="N136" s="115"/>
      <c r="O136" s="115"/>
      <c r="P136" s="115"/>
      <c r="Q136" s="115"/>
      <c r="R136" s="125"/>
      <c r="S136" s="115"/>
      <c r="T136" s="50"/>
    </row>
    <row r="137" spans="1:20" ht="15.75" customHeight="1">
      <c r="A137" s="41"/>
      <c r="B137" s="121"/>
      <c r="C137" s="119"/>
      <c r="D137" s="122"/>
      <c r="E137" s="124"/>
      <c r="F137" s="124"/>
      <c r="G137" s="124"/>
      <c r="H137" s="124"/>
      <c r="I137" s="123"/>
      <c r="J137" s="115"/>
      <c r="K137" s="115"/>
      <c r="L137" s="115"/>
      <c r="M137" s="115"/>
      <c r="N137" s="115"/>
      <c r="O137" s="115"/>
      <c r="P137" s="115"/>
      <c r="Q137" s="115"/>
      <c r="R137" s="125"/>
      <c r="S137" s="115"/>
      <c r="T137" s="50"/>
    </row>
    <row r="138" spans="1:20" ht="15.75" customHeight="1">
      <c r="A138" s="41"/>
      <c r="B138" s="126"/>
      <c r="C138" s="123"/>
      <c r="D138" s="123"/>
      <c r="E138" s="127"/>
      <c r="F138" s="127"/>
      <c r="G138" s="127"/>
      <c r="H138" s="127"/>
      <c r="I138" s="123"/>
      <c r="J138" s="115"/>
      <c r="K138" s="115"/>
      <c r="L138" s="115"/>
      <c r="M138" s="115"/>
      <c r="N138" s="115"/>
      <c r="O138" s="115"/>
      <c r="P138" s="115"/>
      <c r="Q138" s="115"/>
      <c r="R138" s="125"/>
      <c r="S138" s="115"/>
      <c r="T138" s="50"/>
    </row>
    <row r="139" spans="1:20" ht="15.75" customHeight="1">
      <c r="A139" s="41"/>
      <c r="B139" s="126"/>
      <c r="C139" s="123"/>
      <c r="D139" s="123"/>
      <c r="E139" s="127"/>
      <c r="F139" s="127"/>
      <c r="G139" s="127"/>
      <c r="H139" s="127"/>
      <c r="I139" s="123"/>
      <c r="J139" s="115"/>
      <c r="K139" s="115"/>
      <c r="L139" s="115"/>
      <c r="M139" s="115"/>
      <c r="N139" s="115"/>
      <c r="O139" s="115"/>
      <c r="P139" s="115"/>
      <c r="Q139" s="115"/>
      <c r="R139" s="125"/>
      <c r="S139" s="115"/>
      <c r="T139" s="50"/>
    </row>
    <row r="140" spans="1:20" ht="15.75" customHeight="1">
      <c r="A140" s="41"/>
      <c r="B140" s="126"/>
      <c r="C140" s="123"/>
      <c r="D140" s="123"/>
      <c r="E140" s="127"/>
      <c r="F140" s="127"/>
      <c r="G140" s="127"/>
      <c r="H140" s="127"/>
      <c r="I140" s="123"/>
      <c r="J140" s="115"/>
      <c r="K140" s="115"/>
      <c r="L140" s="115"/>
      <c r="M140" s="115"/>
      <c r="N140" s="115"/>
      <c r="O140" s="115"/>
      <c r="P140" s="115"/>
      <c r="Q140" s="115"/>
      <c r="R140" s="125"/>
      <c r="S140" s="115"/>
      <c r="T140" s="50"/>
    </row>
    <row r="141" spans="1:20" ht="15.75" customHeight="1">
      <c r="A141" s="41"/>
      <c r="B141" s="121"/>
      <c r="C141" s="122"/>
      <c r="D141" s="123"/>
      <c r="E141" s="124"/>
      <c r="F141" s="124"/>
      <c r="G141" s="124"/>
      <c r="H141" s="124"/>
      <c r="I141" s="122"/>
      <c r="J141" s="115"/>
      <c r="K141" s="115"/>
      <c r="L141" s="115"/>
      <c r="M141" s="115"/>
      <c r="N141" s="115"/>
      <c r="O141" s="115"/>
      <c r="P141" s="115"/>
      <c r="Q141" s="115"/>
      <c r="R141" s="125"/>
      <c r="S141" s="115"/>
      <c r="T141" s="50"/>
    </row>
    <row r="142" spans="1:20" ht="15.75" customHeight="1">
      <c r="A142" s="41"/>
      <c r="B142" s="121"/>
      <c r="C142" s="122"/>
      <c r="D142" s="123"/>
      <c r="E142" s="124"/>
      <c r="F142" s="124"/>
      <c r="G142" s="124"/>
      <c r="H142" s="124"/>
      <c r="I142" s="122"/>
      <c r="J142" s="115"/>
      <c r="K142" s="115"/>
      <c r="L142" s="115"/>
      <c r="M142" s="115"/>
      <c r="N142" s="115"/>
      <c r="O142" s="115"/>
      <c r="P142" s="115"/>
      <c r="Q142" s="115"/>
      <c r="R142" s="125"/>
      <c r="S142" s="115"/>
      <c r="T142" s="50"/>
    </row>
    <row r="143" spans="1:20" ht="15.75" customHeight="1">
      <c r="A143" s="41"/>
      <c r="B143" s="121"/>
      <c r="C143" s="122"/>
      <c r="D143" s="123"/>
      <c r="E143" s="124"/>
      <c r="F143" s="124"/>
      <c r="G143" s="124"/>
      <c r="H143" s="124"/>
      <c r="I143" s="123"/>
      <c r="J143" s="115"/>
      <c r="K143" s="115"/>
      <c r="L143" s="115"/>
      <c r="M143" s="115"/>
      <c r="N143" s="115"/>
      <c r="O143" s="115"/>
      <c r="P143" s="115"/>
      <c r="Q143" s="115"/>
      <c r="R143" s="125"/>
      <c r="S143" s="115"/>
      <c r="T143" s="50"/>
    </row>
    <row r="144" spans="1:20" ht="15.75" customHeight="1">
      <c r="A144" s="41"/>
      <c r="B144" s="121"/>
      <c r="C144" s="122"/>
      <c r="D144" s="123"/>
      <c r="E144" s="124"/>
      <c r="F144" s="124"/>
      <c r="G144" s="124"/>
      <c r="H144" s="124"/>
      <c r="I144" s="123"/>
      <c r="J144" s="115"/>
      <c r="K144" s="115"/>
      <c r="L144" s="115"/>
      <c r="M144" s="115"/>
      <c r="N144" s="115"/>
      <c r="O144" s="115"/>
      <c r="P144" s="115"/>
      <c r="Q144" s="115"/>
      <c r="R144" s="125"/>
      <c r="S144" s="115"/>
      <c r="T144" s="50"/>
    </row>
    <row r="145" spans="1:20" ht="15.75" customHeight="1">
      <c r="A145" s="41"/>
      <c r="B145" s="121"/>
      <c r="C145" s="122"/>
      <c r="D145" s="119"/>
      <c r="E145" s="124"/>
      <c r="F145" s="124"/>
      <c r="G145" s="124"/>
      <c r="H145" s="124"/>
      <c r="I145" s="123"/>
      <c r="J145" s="115"/>
      <c r="K145" s="115"/>
      <c r="L145" s="115"/>
      <c r="M145" s="115"/>
      <c r="N145" s="115"/>
      <c r="O145" s="115"/>
      <c r="P145" s="115"/>
      <c r="Q145" s="115"/>
      <c r="R145" s="125"/>
      <c r="S145" s="115"/>
      <c r="T145" s="50"/>
    </row>
    <row r="146" spans="1:20" ht="15.75" customHeight="1">
      <c r="A146" s="41"/>
      <c r="B146" s="121"/>
      <c r="C146" s="122"/>
      <c r="D146" s="123"/>
      <c r="E146" s="122"/>
      <c r="F146" s="122"/>
      <c r="G146" s="122"/>
      <c r="H146" s="122"/>
      <c r="I146" s="122"/>
      <c r="J146" s="115"/>
      <c r="K146" s="115"/>
      <c r="L146" s="115"/>
      <c r="M146" s="115"/>
      <c r="N146" s="115"/>
      <c r="O146" s="115"/>
      <c r="P146" s="115"/>
      <c r="Q146" s="115"/>
      <c r="R146" s="125"/>
      <c r="S146" s="115"/>
      <c r="T146" s="50"/>
    </row>
    <row r="147" spans="1:20" ht="15.75" customHeight="1">
      <c r="A147" s="41"/>
      <c r="B147" s="121"/>
      <c r="C147" s="122"/>
      <c r="D147" s="123"/>
      <c r="E147" s="122"/>
      <c r="F147" s="122"/>
      <c r="G147" s="122"/>
      <c r="H147" s="122"/>
      <c r="I147" s="122"/>
      <c r="J147" s="115"/>
      <c r="K147" s="115"/>
      <c r="L147" s="115"/>
      <c r="M147" s="115"/>
      <c r="N147" s="115"/>
      <c r="O147" s="115"/>
      <c r="P147" s="115"/>
      <c r="Q147" s="115"/>
      <c r="R147" s="125"/>
      <c r="S147" s="115"/>
      <c r="T147" s="50"/>
    </row>
    <row r="148" spans="1:20" ht="15.75" customHeight="1">
      <c r="A148" s="41"/>
      <c r="B148" s="121"/>
      <c r="C148" s="122"/>
      <c r="D148" s="123"/>
      <c r="E148" s="122"/>
      <c r="F148" s="122"/>
      <c r="G148" s="122"/>
      <c r="H148" s="122"/>
      <c r="I148" s="122"/>
      <c r="J148" s="115"/>
      <c r="K148" s="115"/>
      <c r="L148" s="115"/>
      <c r="M148" s="115"/>
      <c r="N148" s="115"/>
      <c r="O148" s="115"/>
      <c r="P148" s="115"/>
      <c r="Q148" s="115"/>
      <c r="R148" s="125"/>
      <c r="S148" s="115"/>
      <c r="T148" s="50"/>
    </row>
    <row r="149" spans="1:20" ht="15.75" customHeight="1">
      <c r="A149" s="41"/>
      <c r="B149" s="121"/>
      <c r="C149" s="122"/>
      <c r="D149" s="123"/>
      <c r="E149" s="124"/>
      <c r="F149" s="124"/>
      <c r="G149" s="124"/>
      <c r="H149" s="124"/>
      <c r="I149" s="122"/>
      <c r="J149" s="115"/>
      <c r="K149" s="115"/>
      <c r="L149" s="115"/>
      <c r="M149" s="115"/>
      <c r="N149" s="115"/>
      <c r="O149" s="115"/>
      <c r="P149" s="115"/>
      <c r="Q149" s="115"/>
      <c r="R149" s="125"/>
      <c r="S149" s="115"/>
      <c r="T149" s="50"/>
    </row>
    <row r="150" spans="1:20" ht="15.75" customHeight="1">
      <c r="A150" s="41"/>
      <c r="B150" s="121"/>
      <c r="C150" s="122"/>
      <c r="D150" s="123"/>
      <c r="E150" s="124"/>
      <c r="F150" s="124"/>
      <c r="G150" s="124"/>
      <c r="H150" s="124"/>
      <c r="I150" s="122"/>
      <c r="J150" s="115"/>
      <c r="K150" s="115"/>
      <c r="L150" s="115"/>
      <c r="M150" s="115"/>
      <c r="N150" s="115"/>
      <c r="O150" s="115"/>
      <c r="P150" s="115"/>
      <c r="Q150" s="115"/>
      <c r="R150" s="125"/>
      <c r="S150" s="115"/>
      <c r="T150" s="50"/>
    </row>
    <row r="151" spans="1:20" ht="15.75" customHeight="1">
      <c r="A151" s="41"/>
      <c r="B151" s="126"/>
      <c r="C151" s="123"/>
      <c r="D151" s="123"/>
      <c r="E151" s="127"/>
      <c r="F151" s="127"/>
      <c r="G151" s="127"/>
      <c r="H151" s="127"/>
      <c r="I151" s="123"/>
      <c r="J151" s="115"/>
      <c r="K151" s="115"/>
      <c r="L151" s="115"/>
      <c r="M151" s="115"/>
      <c r="N151" s="115"/>
      <c r="O151" s="115"/>
      <c r="P151" s="115"/>
      <c r="Q151" s="115"/>
      <c r="R151" s="125"/>
      <c r="S151" s="115"/>
      <c r="T151" s="50"/>
    </row>
    <row r="152" spans="1:20" ht="15.75" customHeight="1">
      <c r="A152" s="41"/>
      <c r="B152" s="121"/>
      <c r="C152" s="122"/>
      <c r="D152" s="123"/>
      <c r="E152" s="124"/>
      <c r="F152" s="124"/>
      <c r="G152" s="124"/>
      <c r="H152" s="124"/>
      <c r="I152" s="123"/>
      <c r="J152" s="115"/>
      <c r="K152" s="115"/>
      <c r="L152" s="115"/>
      <c r="M152" s="115"/>
      <c r="N152" s="115"/>
      <c r="O152" s="115"/>
      <c r="P152" s="115"/>
      <c r="Q152" s="115"/>
      <c r="R152" s="125"/>
      <c r="S152" s="115"/>
      <c r="T152" s="50"/>
    </row>
    <row r="153" spans="1:20" ht="15.75" customHeight="1">
      <c r="A153" s="41"/>
      <c r="B153" s="121"/>
      <c r="C153" s="122"/>
      <c r="D153" s="123"/>
      <c r="E153" s="124"/>
      <c r="F153" s="124"/>
      <c r="G153" s="124"/>
      <c r="H153" s="124"/>
      <c r="I153" s="123"/>
      <c r="J153" s="115"/>
      <c r="K153" s="115"/>
      <c r="L153" s="115"/>
      <c r="M153" s="115"/>
      <c r="N153" s="115"/>
      <c r="O153" s="115"/>
      <c r="P153" s="115"/>
      <c r="Q153" s="115"/>
      <c r="R153" s="125"/>
      <c r="S153" s="115"/>
      <c r="T153" s="50"/>
    </row>
    <row r="154" spans="1:20" ht="15.75" customHeight="1">
      <c r="A154" s="41"/>
      <c r="B154" s="121"/>
      <c r="C154" s="122"/>
      <c r="D154" s="119"/>
      <c r="E154" s="124"/>
      <c r="F154" s="124"/>
      <c r="G154" s="124"/>
      <c r="H154" s="124"/>
      <c r="I154" s="123"/>
      <c r="J154" s="115"/>
      <c r="K154" s="115"/>
      <c r="L154" s="115"/>
      <c r="M154" s="115"/>
      <c r="N154" s="115"/>
      <c r="O154" s="115"/>
      <c r="P154" s="115"/>
      <c r="Q154" s="115"/>
      <c r="R154" s="125"/>
      <c r="S154" s="115"/>
      <c r="T154" s="50"/>
    </row>
    <row r="155" spans="1:20" ht="15.75" customHeight="1">
      <c r="A155" s="41"/>
      <c r="B155" s="121"/>
      <c r="C155" s="122"/>
      <c r="D155" s="123"/>
      <c r="E155" s="124"/>
      <c r="F155" s="124"/>
      <c r="G155" s="124"/>
      <c r="H155" s="124"/>
      <c r="I155" s="122"/>
      <c r="J155" s="115"/>
      <c r="K155" s="115"/>
      <c r="L155" s="115"/>
      <c r="M155" s="115"/>
      <c r="N155" s="115"/>
      <c r="O155" s="115"/>
      <c r="P155" s="115"/>
      <c r="Q155" s="115"/>
      <c r="R155" s="125"/>
      <c r="S155" s="115"/>
      <c r="T155" s="50"/>
    </row>
    <row r="156" spans="1:20" ht="15.75" customHeight="1">
      <c r="A156" s="41"/>
      <c r="B156" s="121"/>
      <c r="C156" s="122"/>
      <c r="D156" s="123"/>
      <c r="E156" s="124"/>
      <c r="F156" s="124"/>
      <c r="G156" s="124"/>
      <c r="H156" s="124"/>
      <c r="I156" s="122"/>
      <c r="J156" s="115"/>
      <c r="K156" s="115"/>
      <c r="L156" s="115"/>
      <c r="M156" s="115"/>
      <c r="N156" s="115"/>
      <c r="O156" s="115"/>
      <c r="P156" s="115"/>
      <c r="Q156" s="115"/>
      <c r="R156" s="125"/>
      <c r="S156" s="115"/>
      <c r="T156" s="50"/>
    </row>
    <row r="157" spans="1:20" ht="15.75" customHeight="1">
      <c r="A157" s="41"/>
      <c r="B157" s="118"/>
      <c r="C157" s="119"/>
      <c r="D157" s="119"/>
      <c r="E157" s="114"/>
      <c r="F157" s="114"/>
      <c r="G157" s="114"/>
      <c r="H157" s="114"/>
      <c r="I157" s="119"/>
      <c r="J157" s="115"/>
      <c r="K157" s="115"/>
      <c r="L157" s="115"/>
      <c r="M157" s="115"/>
      <c r="N157" s="115"/>
      <c r="O157" s="115"/>
      <c r="P157" s="115"/>
      <c r="Q157" s="115"/>
      <c r="R157" s="125"/>
      <c r="S157" s="115"/>
    </row>
    <row r="158" spans="1:20" ht="15.75" customHeight="1">
      <c r="A158" s="41"/>
      <c r="B158" s="118"/>
      <c r="C158" s="119"/>
      <c r="D158" s="119"/>
      <c r="E158" s="114"/>
      <c r="F158" s="114"/>
      <c r="G158" s="114"/>
      <c r="H158" s="114"/>
      <c r="I158" s="119"/>
      <c r="J158" s="115"/>
      <c r="K158" s="115"/>
      <c r="L158" s="115"/>
      <c r="M158" s="115"/>
      <c r="N158" s="115"/>
      <c r="O158" s="115"/>
      <c r="P158" s="115"/>
      <c r="Q158" s="115"/>
      <c r="R158" s="125"/>
      <c r="S158" s="115"/>
    </row>
    <row r="159" spans="1:20" ht="15.75" customHeight="1">
      <c r="A159" s="41"/>
      <c r="B159" s="118"/>
      <c r="C159" s="119"/>
      <c r="D159" s="119"/>
      <c r="E159" s="114"/>
      <c r="F159" s="114"/>
      <c r="G159" s="114"/>
      <c r="H159" s="114"/>
      <c r="I159" s="119"/>
      <c r="J159" s="115"/>
      <c r="K159" s="115"/>
      <c r="L159" s="115"/>
      <c r="M159" s="115"/>
      <c r="N159" s="115"/>
      <c r="O159" s="115"/>
      <c r="P159" s="115"/>
      <c r="Q159" s="115"/>
      <c r="R159" s="125"/>
      <c r="S159" s="115"/>
    </row>
    <row r="160" spans="1:20" ht="15.75" customHeight="1">
      <c r="A160" s="41"/>
      <c r="B160" s="118"/>
      <c r="C160" s="119"/>
      <c r="D160" s="119"/>
      <c r="E160" s="114"/>
      <c r="F160" s="114"/>
      <c r="G160" s="114"/>
      <c r="H160" s="114"/>
      <c r="I160" s="119"/>
      <c r="J160" s="115"/>
      <c r="K160" s="115"/>
      <c r="L160" s="115"/>
      <c r="M160" s="115"/>
      <c r="N160" s="115"/>
      <c r="O160" s="115"/>
      <c r="P160" s="115"/>
      <c r="Q160" s="115"/>
      <c r="R160" s="125"/>
      <c r="S160" s="115"/>
    </row>
    <row r="161" spans="1:19" ht="15.75" customHeight="1">
      <c r="A161" s="41"/>
      <c r="B161" s="118"/>
      <c r="C161" s="119"/>
      <c r="D161" s="119"/>
      <c r="E161" s="114"/>
      <c r="F161" s="114"/>
      <c r="G161" s="114"/>
      <c r="H161" s="114"/>
      <c r="I161" s="119"/>
      <c r="J161" s="115"/>
      <c r="K161" s="115"/>
      <c r="L161" s="115"/>
      <c r="M161" s="115"/>
      <c r="N161" s="115"/>
      <c r="O161" s="115"/>
      <c r="P161" s="115"/>
      <c r="Q161" s="115"/>
      <c r="R161" s="125"/>
      <c r="S161" s="115"/>
    </row>
    <row r="162" spans="1:19" ht="15.75" customHeight="1">
      <c r="A162" s="41"/>
      <c r="B162" s="118"/>
      <c r="C162" s="119"/>
      <c r="D162" s="119"/>
      <c r="E162" s="114"/>
      <c r="F162" s="114"/>
      <c r="G162" s="114"/>
      <c r="H162" s="114"/>
      <c r="I162" s="119"/>
      <c r="J162" s="115"/>
      <c r="K162" s="115"/>
      <c r="L162" s="115"/>
      <c r="M162" s="115"/>
      <c r="N162" s="115"/>
      <c r="O162" s="115"/>
      <c r="P162" s="115"/>
      <c r="Q162" s="115"/>
      <c r="R162" s="125"/>
      <c r="S162" s="115"/>
    </row>
    <row r="163" spans="1:19" ht="15.75" customHeight="1">
      <c r="A163" s="41"/>
      <c r="B163" s="118"/>
      <c r="C163" s="119"/>
      <c r="D163" s="119"/>
      <c r="E163" s="114"/>
      <c r="F163" s="114"/>
      <c r="G163" s="114"/>
      <c r="H163" s="114"/>
      <c r="I163" s="119"/>
      <c r="J163" s="115"/>
      <c r="K163" s="115"/>
      <c r="L163" s="115"/>
      <c r="M163" s="115"/>
      <c r="N163" s="115"/>
      <c r="O163" s="115"/>
      <c r="P163" s="115"/>
      <c r="Q163" s="115"/>
      <c r="R163" s="125"/>
      <c r="S163" s="115"/>
    </row>
    <row r="164" spans="1:19" ht="15.75" customHeight="1">
      <c r="A164" s="41"/>
      <c r="B164" s="118"/>
      <c r="C164" s="119"/>
      <c r="D164" s="119"/>
      <c r="E164" s="114"/>
      <c r="F164" s="114"/>
      <c r="G164" s="114"/>
      <c r="H164" s="114"/>
      <c r="I164" s="119"/>
      <c r="J164" s="115"/>
      <c r="K164" s="115"/>
      <c r="L164" s="115"/>
      <c r="M164" s="115"/>
      <c r="N164" s="115"/>
      <c r="O164" s="115"/>
      <c r="P164" s="115"/>
      <c r="Q164" s="115"/>
      <c r="R164" s="125"/>
      <c r="S164" s="115"/>
    </row>
    <row r="165" spans="1:19" ht="15.75" customHeight="1">
      <c r="A165" s="41"/>
      <c r="B165" s="118"/>
      <c r="C165" s="119"/>
      <c r="D165" s="119"/>
      <c r="E165" s="114"/>
      <c r="F165" s="114"/>
      <c r="G165" s="114"/>
      <c r="H165" s="114"/>
      <c r="I165" s="119"/>
      <c r="J165" s="115"/>
      <c r="K165" s="115"/>
      <c r="L165" s="115"/>
      <c r="M165" s="115"/>
      <c r="N165" s="115"/>
      <c r="O165" s="115"/>
      <c r="P165" s="115"/>
      <c r="Q165" s="115"/>
      <c r="R165" s="125"/>
      <c r="S165" s="115"/>
    </row>
    <row r="166" spans="1:19" ht="15.75" customHeight="1">
      <c r="A166" s="41"/>
      <c r="B166" s="118"/>
      <c r="C166" s="119"/>
      <c r="D166" s="119"/>
      <c r="E166" s="114"/>
      <c r="F166" s="114"/>
      <c r="G166" s="114"/>
      <c r="H166" s="114"/>
      <c r="I166" s="119"/>
      <c r="J166" s="115"/>
      <c r="K166" s="115"/>
      <c r="L166" s="115"/>
      <c r="M166" s="115"/>
      <c r="N166" s="115"/>
      <c r="O166" s="115"/>
      <c r="P166" s="115"/>
      <c r="Q166" s="115"/>
      <c r="R166" s="125"/>
      <c r="S166" s="115"/>
    </row>
    <row r="167" spans="1:19" ht="15.75" customHeight="1">
      <c r="A167" s="41"/>
      <c r="B167" s="118"/>
      <c r="C167" s="119"/>
      <c r="D167" s="119"/>
      <c r="E167" s="114"/>
      <c r="F167" s="114"/>
      <c r="G167" s="114"/>
      <c r="H167" s="114"/>
      <c r="I167" s="119"/>
      <c r="J167" s="115"/>
      <c r="K167" s="115"/>
      <c r="L167" s="115"/>
      <c r="M167" s="115"/>
      <c r="N167" s="115"/>
      <c r="O167" s="115"/>
      <c r="P167" s="115"/>
      <c r="Q167" s="115"/>
      <c r="R167" s="125"/>
      <c r="S167" s="115"/>
    </row>
    <row r="168" spans="1:19" ht="15.75" customHeight="1">
      <c r="A168" s="41"/>
      <c r="B168" s="118"/>
      <c r="C168" s="119"/>
      <c r="D168" s="119"/>
      <c r="E168" s="114"/>
      <c r="F168" s="114"/>
      <c r="G168" s="114"/>
      <c r="H168" s="114"/>
      <c r="I168" s="119"/>
      <c r="J168" s="115"/>
      <c r="K168" s="115"/>
      <c r="L168" s="115"/>
      <c r="M168" s="115"/>
      <c r="N168" s="115"/>
      <c r="O168" s="115"/>
      <c r="P168" s="115"/>
      <c r="Q168" s="115"/>
      <c r="R168" s="125"/>
      <c r="S168" s="115"/>
    </row>
    <row r="169" spans="1:19" ht="15.75" customHeight="1">
      <c r="A169" s="41"/>
      <c r="B169" s="118"/>
      <c r="C169" s="119"/>
      <c r="D169" s="119"/>
      <c r="E169" s="114"/>
      <c r="F169" s="114"/>
      <c r="G169" s="114"/>
      <c r="H169" s="114"/>
      <c r="I169" s="119"/>
      <c r="J169" s="115"/>
      <c r="K169" s="115"/>
      <c r="L169" s="115"/>
      <c r="M169" s="115"/>
      <c r="N169" s="115"/>
      <c r="O169" s="115"/>
      <c r="P169" s="115"/>
      <c r="Q169" s="115"/>
      <c r="R169" s="125"/>
      <c r="S169" s="115"/>
    </row>
    <row r="170" spans="1:19" ht="15.75" customHeight="1">
      <c r="A170" s="41"/>
      <c r="B170" s="118"/>
      <c r="C170" s="119"/>
      <c r="D170" s="119"/>
      <c r="E170" s="114"/>
      <c r="F170" s="114"/>
      <c r="G170" s="114"/>
      <c r="H170" s="114"/>
      <c r="I170" s="119"/>
      <c r="J170" s="115"/>
      <c r="K170" s="115"/>
      <c r="L170" s="115"/>
      <c r="M170" s="115"/>
      <c r="N170" s="115"/>
      <c r="O170" s="115"/>
      <c r="P170" s="115"/>
      <c r="Q170" s="115"/>
      <c r="R170" s="125"/>
      <c r="S170" s="115"/>
    </row>
    <row r="171" spans="1:19" ht="15.75" customHeight="1">
      <c r="A171" s="41"/>
      <c r="B171" s="118"/>
      <c r="C171" s="119"/>
      <c r="D171" s="119"/>
      <c r="E171" s="114"/>
      <c r="F171" s="114"/>
      <c r="G171" s="114"/>
      <c r="H171" s="114"/>
      <c r="I171" s="119"/>
      <c r="J171" s="115"/>
      <c r="K171" s="115"/>
      <c r="L171" s="115"/>
      <c r="M171" s="115"/>
      <c r="N171" s="115"/>
      <c r="O171" s="115"/>
      <c r="P171" s="115"/>
      <c r="Q171" s="115"/>
      <c r="R171" s="125"/>
      <c r="S171" s="115"/>
    </row>
    <row r="172" spans="1:19" ht="15.75" customHeight="1">
      <c r="A172" s="41"/>
      <c r="B172" s="118"/>
      <c r="C172" s="119"/>
      <c r="D172" s="119"/>
      <c r="E172" s="114"/>
      <c r="F172" s="114"/>
      <c r="G172" s="114"/>
      <c r="H172" s="114"/>
      <c r="I172" s="119"/>
      <c r="J172" s="115"/>
      <c r="K172" s="115"/>
      <c r="L172" s="115"/>
      <c r="M172" s="115"/>
      <c r="N172" s="115"/>
      <c r="O172" s="115"/>
      <c r="P172" s="115"/>
      <c r="Q172" s="115"/>
      <c r="R172" s="125"/>
      <c r="S172" s="115"/>
    </row>
    <row r="173" spans="1:19" ht="15.75" customHeight="1">
      <c r="A173" s="41"/>
      <c r="B173" s="118"/>
      <c r="C173" s="119"/>
      <c r="D173" s="119"/>
      <c r="E173" s="114"/>
      <c r="F173" s="114"/>
      <c r="G173" s="114"/>
      <c r="H173" s="114"/>
      <c r="I173" s="119"/>
      <c r="J173" s="115"/>
      <c r="K173" s="115"/>
      <c r="L173" s="115"/>
      <c r="M173" s="115"/>
      <c r="N173" s="115"/>
      <c r="O173" s="115"/>
      <c r="P173" s="115"/>
      <c r="Q173" s="115"/>
      <c r="R173" s="125"/>
      <c r="S173" s="115"/>
    </row>
    <row r="174" spans="1:19" ht="15.75" customHeight="1">
      <c r="A174" s="41"/>
      <c r="B174" s="118"/>
      <c r="C174" s="119"/>
      <c r="D174" s="119"/>
      <c r="E174" s="114"/>
      <c r="F174" s="114"/>
      <c r="G174" s="114"/>
      <c r="H174" s="114"/>
      <c r="I174" s="119"/>
      <c r="J174" s="115"/>
      <c r="K174" s="115"/>
      <c r="L174" s="115"/>
      <c r="M174" s="115"/>
      <c r="N174" s="115"/>
      <c r="O174" s="115"/>
      <c r="P174" s="115"/>
      <c r="Q174" s="115"/>
      <c r="R174" s="125"/>
      <c r="S174" s="115"/>
    </row>
    <row r="175" spans="1:19" ht="15.75" customHeight="1">
      <c r="A175" s="41"/>
      <c r="B175" s="118"/>
      <c r="C175" s="119"/>
      <c r="D175" s="119"/>
      <c r="E175" s="114"/>
      <c r="F175" s="114"/>
      <c r="G175" s="114"/>
      <c r="H175" s="114"/>
      <c r="I175" s="119"/>
      <c r="J175" s="115"/>
      <c r="K175" s="115"/>
      <c r="L175" s="115"/>
      <c r="M175" s="115"/>
      <c r="N175" s="115"/>
      <c r="O175" s="115"/>
      <c r="P175" s="115"/>
      <c r="Q175" s="115"/>
      <c r="R175" s="125"/>
      <c r="S175" s="115"/>
    </row>
    <row r="176" spans="1:19" ht="15.75" customHeight="1">
      <c r="A176" s="41"/>
      <c r="B176" s="118"/>
      <c r="C176" s="119"/>
      <c r="D176" s="119"/>
      <c r="E176" s="114"/>
      <c r="F176" s="114"/>
      <c r="G176" s="114"/>
      <c r="H176" s="114"/>
      <c r="I176" s="119"/>
      <c r="J176" s="115"/>
      <c r="K176" s="115"/>
      <c r="L176" s="115"/>
      <c r="M176" s="115"/>
      <c r="N176" s="115"/>
      <c r="O176" s="115"/>
      <c r="P176" s="115"/>
      <c r="Q176" s="115"/>
      <c r="R176" s="125"/>
      <c r="S176" s="115"/>
    </row>
    <row r="177" spans="1:19" ht="15.75" customHeight="1">
      <c r="A177" s="41"/>
      <c r="B177" s="118"/>
      <c r="C177" s="119"/>
      <c r="D177" s="119"/>
      <c r="E177" s="114"/>
      <c r="F177" s="114"/>
      <c r="G177" s="114"/>
      <c r="H177" s="114"/>
      <c r="I177" s="119"/>
      <c r="J177" s="115"/>
      <c r="K177" s="115"/>
      <c r="L177" s="115"/>
      <c r="M177" s="115"/>
      <c r="N177" s="115"/>
      <c r="O177" s="115"/>
      <c r="P177" s="115"/>
      <c r="Q177" s="115"/>
      <c r="R177" s="125"/>
      <c r="S177" s="115"/>
    </row>
    <row r="178" spans="1:19" ht="15.75" customHeight="1">
      <c r="A178" s="41"/>
      <c r="B178" s="118"/>
      <c r="C178" s="119"/>
      <c r="D178" s="119"/>
      <c r="E178" s="114"/>
      <c r="F178" s="114"/>
      <c r="G178" s="114"/>
      <c r="H178" s="114"/>
      <c r="I178" s="119"/>
      <c r="J178" s="115"/>
      <c r="K178" s="115"/>
      <c r="L178" s="115"/>
      <c r="M178" s="115"/>
      <c r="N178" s="115"/>
      <c r="O178" s="115"/>
      <c r="P178" s="115"/>
      <c r="Q178" s="115"/>
      <c r="R178" s="125"/>
      <c r="S178" s="115"/>
    </row>
    <row r="179" spans="1:19" ht="15.75" customHeight="1">
      <c r="A179" s="41"/>
      <c r="B179" s="118"/>
      <c r="C179" s="119"/>
      <c r="D179" s="119"/>
      <c r="E179" s="114"/>
      <c r="F179" s="114"/>
      <c r="G179" s="114"/>
      <c r="H179" s="114"/>
      <c r="I179" s="119"/>
      <c r="J179" s="115"/>
      <c r="K179" s="115"/>
      <c r="L179" s="115"/>
      <c r="M179" s="115"/>
      <c r="N179" s="115"/>
      <c r="O179" s="115"/>
      <c r="P179" s="115"/>
      <c r="Q179" s="115"/>
      <c r="R179" s="125"/>
      <c r="S179" s="115"/>
    </row>
    <row r="180" spans="1:19" ht="15.75" customHeight="1">
      <c r="A180" s="41"/>
      <c r="B180" s="118"/>
      <c r="C180" s="119"/>
      <c r="D180" s="119"/>
      <c r="E180" s="114"/>
      <c r="F180" s="114"/>
      <c r="G180" s="114"/>
      <c r="H180" s="114"/>
      <c r="I180" s="119"/>
      <c r="J180" s="115"/>
      <c r="K180" s="115"/>
      <c r="L180" s="115"/>
      <c r="M180" s="115"/>
      <c r="N180" s="115"/>
      <c r="O180" s="115"/>
      <c r="P180" s="115"/>
      <c r="Q180" s="115"/>
      <c r="R180" s="125"/>
      <c r="S180" s="115"/>
    </row>
    <row r="181" spans="1:19" ht="15.75" customHeight="1">
      <c r="A181" s="41"/>
      <c r="B181" s="118"/>
      <c r="C181" s="119"/>
      <c r="D181" s="119"/>
      <c r="E181" s="114"/>
      <c r="F181" s="114"/>
      <c r="G181" s="114"/>
      <c r="H181" s="114"/>
      <c r="I181" s="119"/>
      <c r="J181" s="115"/>
      <c r="K181" s="115"/>
      <c r="L181" s="115"/>
      <c r="M181" s="115"/>
      <c r="N181" s="115"/>
      <c r="O181" s="115"/>
      <c r="P181" s="115"/>
      <c r="Q181" s="115"/>
      <c r="R181" s="125"/>
      <c r="S181" s="115"/>
    </row>
    <row r="182" spans="1:19" ht="15.75" customHeight="1">
      <c r="A182" s="41"/>
      <c r="B182" s="118"/>
      <c r="C182" s="119"/>
      <c r="D182" s="119"/>
      <c r="E182" s="114"/>
      <c r="F182" s="114"/>
      <c r="G182" s="114"/>
      <c r="H182" s="114"/>
      <c r="I182" s="119"/>
      <c r="J182" s="115"/>
      <c r="K182" s="115"/>
      <c r="L182" s="115"/>
      <c r="M182" s="115"/>
      <c r="N182" s="115"/>
      <c r="O182" s="115"/>
      <c r="P182" s="115"/>
      <c r="Q182" s="115"/>
      <c r="R182" s="125"/>
      <c r="S182" s="115"/>
    </row>
    <row r="183" spans="1:19" ht="15.75" customHeight="1">
      <c r="A183" s="41"/>
      <c r="B183" s="118"/>
      <c r="C183" s="119"/>
      <c r="D183" s="119"/>
      <c r="E183" s="114"/>
      <c r="F183" s="114"/>
      <c r="G183" s="114"/>
      <c r="H183" s="114"/>
      <c r="I183" s="119"/>
      <c r="J183" s="115"/>
      <c r="K183" s="115"/>
      <c r="L183" s="115"/>
      <c r="M183" s="115"/>
      <c r="N183" s="115"/>
      <c r="O183" s="115"/>
      <c r="P183" s="115"/>
      <c r="Q183" s="115"/>
      <c r="R183" s="125"/>
      <c r="S183" s="115"/>
    </row>
    <row r="184" spans="1:19" ht="15.75" customHeight="1">
      <c r="A184" s="41"/>
      <c r="B184" s="118"/>
      <c r="C184" s="119"/>
      <c r="D184" s="119"/>
      <c r="E184" s="114"/>
      <c r="F184" s="114"/>
      <c r="G184" s="114"/>
      <c r="H184" s="114"/>
      <c r="I184" s="119"/>
      <c r="J184" s="115"/>
      <c r="K184" s="115"/>
      <c r="L184" s="115"/>
      <c r="M184" s="115"/>
      <c r="N184" s="115"/>
      <c r="O184" s="115"/>
      <c r="P184" s="115"/>
      <c r="Q184" s="115"/>
      <c r="R184" s="125"/>
      <c r="S184" s="115"/>
    </row>
    <row r="185" spans="1:19" ht="15.75" customHeight="1">
      <c r="A185" s="41"/>
      <c r="B185" s="118"/>
      <c r="C185" s="119"/>
      <c r="D185" s="119"/>
      <c r="E185" s="114"/>
      <c r="F185" s="114"/>
      <c r="G185" s="114"/>
      <c r="H185" s="114"/>
      <c r="I185" s="119"/>
      <c r="J185" s="115"/>
      <c r="K185" s="115"/>
      <c r="L185" s="115"/>
      <c r="M185" s="115"/>
      <c r="N185" s="115"/>
      <c r="O185" s="115"/>
      <c r="P185" s="115"/>
      <c r="Q185" s="115"/>
      <c r="R185" s="125"/>
      <c r="S185" s="115"/>
    </row>
    <row r="186" spans="1:19" ht="15.75" customHeight="1">
      <c r="A186" s="41"/>
      <c r="B186" s="118"/>
      <c r="C186" s="119"/>
      <c r="D186" s="119"/>
      <c r="E186" s="114"/>
      <c r="F186" s="114"/>
      <c r="G186" s="114"/>
      <c r="H186" s="114"/>
      <c r="I186" s="119"/>
      <c r="J186" s="115"/>
      <c r="K186" s="115"/>
      <c r="L186" s="115"/>
      <c r="M186" s="115"/>
      <c r="N186" s="115"/>
      <c r="O186" s="115"/>
      <c r="P186" s="115"/>
      <c r="Q186" s="115"/>
      <c r="R186" s="125"/>
      <c r="S186" s="115"/>
    </row>
    <row r="187" spans="1:19" ht="15.75" customHeight="1">
      <c r="A187" s="41"/>
      <c r="B187" s="118"/>
      <c r="C187" s="119"/>
      <c r="D187" s="119"/>
      <c r="E187" s="114"/>
      <c r="F187" s="114"/>
      <c r="G187" s="114"/>
      <c r="H187" s="114"/>
      <c r="I187" s="119"/>
      <c r="J187" s="115"/>
      <c r="K187" s="115"/>
      <c r="L187" s="115"/>
      <c r="M187" s="115"/>
      <c r="N187" s="115"/>
      <c r="O187" s="115"/>
      <c r="P187" s="115"/>
      <c r="Q187" s="115"/>
      <c r="R187" s="125"/>
      <c r="S187" s="115"/>
    </row>
    <row r="188" spans="1:19" ht="15.75" customHeight="1">
      <c r="A188" s="41"/>
      <c r="B188" s="118"/>
      <c r="C188" s="119"/>
      <c r="D188" s="119"/>
      <c r="E188" s="114"/>
      <c r="F188" s="114"/>
      <c r="G188" s="114"/>
      <c r="H188" s="114"/>
      <c r="I188" s="119"/>
      <c r="J188" s="115"/>
      <c r="K188" s="115"/>
      <c r="L188" s="115"/>
      <c r="M188" s="115"/>
      <c r="N188" s="115"/>
      <c r="O188" s="115"/>
      <c r="P188" s="115"/>
      <c r="Q188" s="115"/>
      <c r="R188" s="125"/>
      <c r="S188" s="115"/>
    </row>
    <row r="189" spans="1:19" ht="15.75" customHeight="1">
      <c r="A189" s="41"/>
      <c r="B189" s="118"/>
      <c r="C189" s="119"/>
      <c r="D189" s="119"/>
      <c r="E189" s="114"/>
      <c r="F189" s="114"/>
      <c r="G189" s="114"/>
      <c r="H189" s="114"/>
      <c r="I189" s="119"/>
      <c r="J189" s="115"/>
      <c r="K189" s="115"/>
      <c r="L189" s="115"/>
      <c r="M189" s="115"/>
      <c r="N189" s="115"/>
      <c r="O189" s="115"/>
      <c r="P189" s="115"/>
      <c r="Q189" s="115"/>
      <c r="R189" s="125"/>
      <c r="S189" s="115"/>
    </row>
    <row r="190" spans="1:19" ht="15.75" customHeight="1">
      <c r="A190" s="41"/>
      <c r="B190" s="118"/>
      <c r="C190" s="119"/>
      <c r="D190" s="119"/>
      <c r="E190" s="114"/>
      <c r="F190" s="114"/>
      <c r="G190" s="114"/>
      <c r="H190" s="114"/>
      <c r="I190" s="119"/>
      <c r="J190" s="115"/>
      <c r="K190" s="115"/>
      <c r="L190" s="115"/>
      <c r="M190" s="115"/>
      <c r="N190" s="115"/>
      <c r="O190" s="115"/>
      <c r="P190" s="115"/>
      <c r="Q190" s="115"/>
      <c r="R190" s="125"/>
      <c r="S190" s="115"/>
    </row>
    <row r="191" spans="1:19" ht="15.75" customHeight="1">
      <c r="A191" s="41"/>
      <c r="B191" s="118"/>
      <c r="C191" s="119"/>
      <c r="D191" s="119"/>
      <c r="E191" s="114"/>
      <c r="F191" s="114"/>
      <c r="G191" s="114"/>
      <c r="H191" s="114"/>
      <c r="I191" s="119"/>
      <c r="J191" s="115"/>
      <c r="K191" s="115"/>
      <c r="L191" s="115"/>
      <c r="M191" s="115"/>
      <c r="N191" s="115"/>
      <c r="O191" s="115"/>
      <c r="P191" s="115"/>
      <c r="Q191" s="115"/>
      <c r="R191" s="125"/>
      <c r="S191" s="115"/>
    </row>
    <row r="192" spans="1:19" ht="15.75" customHeight="1">
      <c r="A192" s="41"/>
      <c r="B192" s="118"/>
      <c r="C192" s="119"/>
      <c r="D192" s="119"/>
      <c r="E192" s="114"/>
      <c r="F192" s="114"/>
      <c r="G192" s="114"/>
      <c r="H192" s="114"/>
      <c r="I192" s="119"/>
      <c r="J192" s="115"/>
      <c r="K192" s="115"/>
      <c r="L192" s="115"/>
      <c r="M192" s="115"/>
      <c r="N192" s="115"/>
      <c r="O192" s="115"/>
      <c r="P192" s="115"/>
      <c r="Q192" s="115"/>
      <c r="R192" s="125"/>
      <c r="S192" s="115"/>
    </row>
    <row r="193" spans="1:19" ht="15.75" customHeight="1">
      <c r="A193" s="41"/>
      <c r="B193" s="118"/>
      <c r="C193" s="119"/>
      <c r="D193" s="119"/>
      <c r="E193" s="114"/>
      <c r="F193" s="114"/>
      <c r="G193" s="114"/>
      <c r="H193" s="114"/>
      <c r="I193" s="119"/>
      <c r="J193" s="115"/>
      <c r="K193" s="115"/>
      <c r="L193" s="115"/>
      <c r="M193" s="115"/>
      <c r="N193" s="115"/>
      <c r="O193" s="115"/>
      <c r="P193" s="115"/>
      <c r="Q193" s="115"/>
      <c r="R193" s="125"/>
      <c r="S193" s="115"/>
    </row>
    <row r="194" spans="1:19" ht="15.75" customHeight="1">
      <c r="A194" s="41"/>
      <c r="B194" s="118"/>
      <c r="C194" s="119"/>
      <c r="D194" s="119"/>
      <c r="E194" s="114"/>
      <c r="F194" s="114"/>
      <c r="G194" s="114"/>
      <c r="H194" s="114"/>
      <c r="I194" s="119"/>
      <c r="J194" s="115"/>
      <c r="K194" s="115"/>
      <c r="L194" s="115"/>
      <c r="M194" s="115"/>
      <c r="N194" s="115"/>
      <c r="O194" s="115"/>
      <c r="P194" s="115"/>
      <c r="Q194" s="115"/>
      <c r="R194" s="125"/>
      <c r="S194" s="115"/>
    </row>
    <row r="195" spans="1:19" ht="15.75" customHeight="1">
      <c r="A195" s="41"/>
      <c r="B195" s="118"/>
      <c r="C195" s="119"/>
      <c r="D195" s="119"/>
      <c r="E195" s="114"/>
      <c r="F195" s="114"/>
      <c r="G195" s="114"/>
      <c r="H195" s="114"/>
      <c r="I195" s="119"/>
      <c r="J195" s="115"/>
      <c r="K195" s="115"/>
      <c r="L195" s="115"/>
      <c r="M195" s="115"/>
      <c r="N195" s="115"/>
      <c r="O195" s="115"/>
      <c r="P195" s="115"/>
      <c r="Q195" s="115"/>
      <c r="R195" s="125"/>
      <c r="S195" s="115"/>
    </row>
    <row r="196" spans="1:19" ht="15.75" customHeight="1">
      <c r="A196" s="41"/>
      <c r="B196" s="118"/>
      <c r="C196" s="119"/>
      <c r="D196" s="119"/>
      <c r="E196" s="114"/>
      <c r="F196" s="114"/>
      <c r="G196" s="114"/>
      <c r="H196" s="114"/>
      <c r="I196" s="119"/>
      <c r="J196" s="115"/>
      <c r="K196" s="115"/>
      <c r="L196" s="115"/>
      <c r="M196" s="115"/>
      <c r="N196" s="115"/>
      <c r="O196" s="115"/>
      <c r="P196" s="115"/>
      <c r="Q196" s="115"/>
      <c r="R196" s="125"/>
      <c r="S196" s="115"/>
    </row>
    <row r="197" spans="1:19" ht="15.75" customHeight="1">
      <c r="A197" s="41"/>
      <c r="B197" s="118"/>
      <c r="C197" s="119"/>
      <c r="D197" s="119"/>
      <c r="E197" s="114"/>
      <c r="F197" s="114"/>
      <c r="G197" s="114"/>
      <c r="H197" s="114"/>
      <c r="I197" s="119"/>
      <c r="J197" s="115"/>
      <c r="K197" s="115"/>
      <c r="L197" s="115"/>
      <c r="M197" s="115"/>
      <c r="N197" s="115"/>
      <c r="O197" s="115"/>
      <c r="P197" s="115"/>
      <c r="Q197" s="115"/>
      <c r="R197" s="125"/>
      <c r="S197" s="115"/>
    </row>
    <row r="198" spans="1:19" ht="15.75" customHeight="1">
      <c r="A198" s="41"/>
      <c r="B198" s="118"/>
      <c r="C198" s="119"/>
      <c r="D198" s="119"/>
      <c r="E198" s="114"/>
      <c r="F198" s="114"/>
      <c r="G198" s="114"/>
      <c r="H198" s="114"/>
      <c r="I198" s="119"/>
      <c r="J198" s="115"/>
      <c r="K198" s="115"/>
      <c r="L198" s="115"/>
      <c r="M198" s="115"/>
      <c r="N198" s="115"/>
      <c r="O198" s="115"/>
      <c r="P198" s="115"/>
      <c r="Q198" s="115"/>
      <c r="R198" s="125"/>
      <c r="S198" s="115"/>
    </row>
    <row r="199" spans="1:19" ht="15.75" customHeight="1">
      <c r="A199" s="41"/>
      <c r="B199" s="118"/>
      <c r="C199" s="119"/>
      <c r="D199" s="119"/>
      <c r="E199" s="114"/>
      <c r="F199" s="114"/>
      <c r="G199" s="114"/>
      <c r="H199" s="114"/>
      <c r="I199" s="119"/>
      <c r="J199" s="115"/>
      <c r="K199" s="115"/>
      <c r="L199" s="115"/>
      <c r="M199" s="115"/>
      <c r="N199" s="115"/>
      <c r="O199" s="115"/>
      <c r="P199" s="115"/>
      <c r="Q199" s="115"/>
      <c r="R199" s="125"/>
      <c r="S199" s="115"/>
    </row>
    <row r="200" spans="1:19" ht="15.75" customHeight="1">
      <c r="A200" s="41"/>
      <c r="B200" s="118"/>
      <c r="C200" s="119"/>
      <c r="D200" s="119"/>
      <c r="E200" s="114"/>
      <c r="F200" s="114"/>
      <c r="G200" s="114"/>
      <c r="H200" s="114"/>
      <c r="I200" s="119"/>
      <c r="J200" s="115"/>
      <c r="K200" s="115"/>
      <c r="L200" s="115"/>
      <c r="M200" s="115"/>
      <c r="N200" s="115"/>
      <c r="O200" s="115"/>
      <c r="P200" s="115"/>
      <c r="Q200" s="115"/>
      <c r="R200" s="125"/>
      <c r="S200" s="115"/>
    </row>
    <row r="201" spans="1:19" ht="15.75" customHeight="1">
      <c r="A201" s="41"/>
      <c r="B201" s="118"/>
      <c r="C201" s="119"/>
      <c r="D201" s="119"/>
      <c r="E201" s="114"/>
      <c r="F201" s="114"/>
      <c r="G201" s="114"/>
      <c r="H201" s="114"/>
      <c r="I201" s="119"/>
      <c r="J201" s="115"/>
      <c r="K201" s="115"/>
      <c r="L201" s="115"/>
      <c r="M201" s="115"/>
      <c r="N201" s="115"/>
      <c r="O201" s="115"/>
      <c r="P201" s="115"/>
      <c r="Q201" s="115"/>
      <c r="R201" s="125"/>
      <c r="S201" s="115"/>
    </row>
    <row r="202" spans="1:19" ht="15.75" customHeight="1">
      <c r="A202" s="41"/>
      <c r="B202" s="118"/>
      <c r="C202" s="119"/>
      <c r="D202" s="119"/>
      <c r="E202" s="114"/>
      <c r="F202" s="114"/>
      <c r="G202" s="114"/>
      <c r="H202" s="114"/>
      <c r="I202" s="119"/>
      <c r="J202" s="115"/>
      <c r="K202" s="115"/>
      <c r="L202" s="115"/>
      <c r="M202" s="115"/>
      <c r="N202" s="115"/>
      <c r="O202" s="115"/>
      <c r="P202" s="115"/>
      <c r="Q202" s="115"/>
      <c r="R202" s="125"/>
      <c r="S202" s="115"/>
    </row>
    <row r="203" spans="1:19" ht="15.75" customHeight="1">
      <c r="A203" s="41"/>
      <c r="B203" s="118"/>
      <c r="C203" s="119"/>
      <c r="D203" s="119"/>
      <c r="E203" s="114"/>
      <c r="F203" s="114"/>
      <c r="G203" s="114"/>
      <c r="H203" s="114"/>
      <c r="I203" s="119"/>
      <c r="J203" s="115"/>
      <c r="K203" s="115"/>
      <c r="L203" s="115"/>
      <c r="M203" s="115"/>
      <c r="N203" s="115"/>
      <c r="O203" s="115"/>
      <c r="P203" s="115"/>
      <c r="Q203" s="115"/>
      <c r="R203" s="125"/>
      <c r="S203" s="115"/>
    </row>
    <row r="204" spans="1:19" ht="15.75" customHeight="1">
      <c r="A204" s="41"/>
      <c r="B204" s="118"/>
      <c r="C204" s="119"/>
      <c r="D204" s="119"/>
      <c r="E204" s="114"/>
      <c r="F204" s="114"/>
      <c r="G204" s="114"/>
      <c r="H204" s="114"/>
      <c r="I204" s="119"/>
      <c r="J204" s="115"/>
      <c r="K204" s="115"/>
      <c r="L204" s="115"/>
      <c r="M204" s="115"/>
      <c r="N204" s="115"/>
      <c r="O204" s="115"/>
      <c r="P204" s="115"/>
      <c r="Q204" s="115"/>
      <c r="R204" s="125"/>
      <c r="S204" s="115"/>
    </row>
    <row r="205" spans="1:19" ht="15.75" customHeight="1">
      <c r="A205" s="41"/>
      <c r="B205" s="118"/>
      <c r="C205" s="119"/>
      <c r="D205" s="119"/>
      <c r="E205" s="114"/>
      <c r="F205" s="114"/>
      <c r="G205" s="114"/>
      <c r="H205" s="114"/>
      <c r="I205" s="119"/>
      <c r="J205" s="115"/>
      <c r="K205" s="115"/>
      <c r="L205" s="115"/>
      <c r="M205" s="115"/>
      <c r="N205" s="115"/>
      <c r="O205" s="115"/>
      <c r="P205" s="115"/>
      <c r="Q205" s="115"/>
      <c r="R205" s="125"/>
      <c r="S205" s="115"/>
    </row>
    <row r="206" spans="1:19" ht="15.75" customHeight="1">
      <c r="A206" s="41"/>
      <c r="B206" s="118"/>
      <c r="C206" s="119"/>
      <c r="D206" s="119"/>
      <c r="E206" s="114"/>
      <c r="F206" s="114"/>
      <c r="G206" s="114"/>
      <c r="H206" s="114"/>
      <c r="I206" s="119"/>
      <c r="J206" s="115"/>
      <c r="K206" s="115"/>
      <c r="L206" s="115"/>
      <c r="M206" s="115"/>
      <c r="N206" s="115"/>
      <c r="O206" s="115"/>
      <c r="P206" s="115"/>
      <c r="Q206" s="115"/>
      <c r="R206" s="125"/>
      <c r="S206" s="115"/>
    </row>
    <row r="207" spans="1:19" ht="15.75" customHeight="1">
      <c r="A207" s="41"/>
      <c r="B207" s="118"/>
      <c r="C207" s="119"/>
      <c r="D207" s="119"/>
      <c r="E207" s="114"/>
      <c r="F207" s="114"/>
      <c r="G207" s="114"/>
      <c r="H207" s="114"/>
      <c r="I207" s="119"/>
      <c r="J207" s="115"/>
      <c r="K207" s="115"/>
      <c r="L207" s="115"/>
      <c r="M207" s="115"/>
      <c r="N207" s="115"/>
      <c r="O207" s="115"/>
      <c r="P207" s="115"/>
      <c r="Q207" s="115"/>
      <c r="R207" s="125"/>
      <c r="S207" s="115"/>
    </row>
    <row r="208" spans="1:19" ht="15.75" customHeight="1">
      <c r="A208" s="41"/>
      <c r="B208" s="118"/>
      <c r="C208" s="119"/>
      <c r="D208" s="119"/>
      <c r="E208" s="114"/>
      <c r="F208" s="114"/>
      <c r="G208" s="114"/>
      <c r="H208" s="114"/>
      <c r="I208" s="119"/>
      <c r="J208" s="115"/>
      <c r="K208" s="115"/>
      <c r="L208" s="115"/>
      <c r="M208" s="115"/>
      <c r="N208" s="115"/>
      <c r="O208" s="115"/>
      <c r="P208" s="115"/>
      <c r="Q208" s="115"/>
      <c r="R208" s="125"/>
      <c r="S208" s="115"/>
    </row>
    <row r="209" spans="1:19" ht="15.75" customHeight="1">
      <c r="A209" s="41"/>
      <c r="B209" s="118"/>
      <c r="C209" s="119"/>
      <c r="D209" s="119"/>
      <c r="E209" s="114"/>
      <c r="F209" s="114"/>
      <c r="G209" s="114"/>
      <c r="H209" s="114"/>
      <c r="I209" s="119"/>
      <c r="J209" s="115"/>
      <c r="K209" s="115"/>
      <c r="L209" s="115"/>
      <c r="M209" s="115"/>
      <c r="N209" s="115"/>
      <c r="O209" s="115"/>
      <c r="P209" s="115"/>
      <c r="Q209" s="115"/>
      <c r="R209" s="125"/>
      <c r="S209" s="115"/>
    </row>
    <row r="210" spans="1:19" ht="15.75" customHeight="1">
      <c r="A210" s="41"/>
      <c r="B210" s="118"/>
      <c r="C210" s="119"/>
      <c r="D210" s="119"/>
      <c r="E210" s="114"/>
      <c r="F210" s="114"/>
      <c r="G210" s="114"/>
      <c r="H210" s="114"/>
      <c r="I210" s="119"/>
      <c r="J210" s="115"/>
      <c r="K210" s="115"/>
      <c r="L210" s="115"/>
      <c r="M210" s="115"/>
      <c r="N210" s="115"/>
      <c r="O210" s="115"/>
      <c r="P210" s="115"/>
      <c r="Q210" s="115"/>
      <c r="R210" s="125"/>
      <c r="S210" s="115"/>
    </row>
    <row r="211" spans="1:19" ht="15.75" customHeight="1">
      <c r="A211" s="41"/>
      <c r="B211" s="118"/>
      <c r="C211" s="119"/>
      <c r="D211" s="119"/>
      <c r="E211" s="114"/>
      <c r="F211" s="114"/>
      <c r="G211" s="114"/>
      <c r="H211" s="114"/>
      <c r="I211" s="119"/>
      <c r="J211" s="115"/>
      <c r="K211" s="115"/>
      <c r="L211" s="115"/>
      <c r="M211" s="115"/>
      <c r="N211" s="115"/>
      <c r="O211" s="115"/>
      <c r="P211" s="115"/>
      <c r="Q211" s="115"/>
      <c r="R211" s="125"/>
      <c r="S211" s="115"/>
    </row>
    <row r="212" spans="1:19" ht="15.75" customHeight="1">
      <c r="A212" s="41"/>
      <c r="B212" s="118"/>
      <c r="C212" s="119"/>
      <c r="D212" s="119"/>
      <c r="E212" s="114"/>
      <c r="F212" s="114"/>
      <c r="G212" s="114"/>
      <c r="H212" s="114"/>
      <c r="I212" s="119"/>
      <c r="J212" s="115"/>
      <c r="K212" s="115"/>
      <c r="L212" s="115"/>
      <c r="M212" s="115"/>
      <c r="N212" s="115"/>
      <c r="O212" s="115"/>
      <c r="P212" s="115"/>
      <c r="Q212" s="115"/>
      <c r="R212" s="125"/>
      <c r="S212" s="115"/>
    </row>
    <row r="213" spans="1:19" ht="15.75" customHeight="1">
      <c r="A213" s="41"/>
      <c r="B213" s="118"/>
      <c r="C213" s="119"/>
      <c r="D213" s="119"/>
      <c r="E213" s="114"/>
      <c r="F213" s="114"/>
      <c r="G213" s="114"/>
      <c r="H213" s="114"/>
      <c r="I213" s="119"/>
      <c r="J213" s="115"/>
      <c r="K213" s="115"/>
      <c r="L213" s="115"/>
      <c r="M213" s="115"/>
      <c r="N213" s="115"/>
      <c r="O213" s="115"/>
      <c r="P213" s="115"/>
      <c r="Q213" s="115"/>
      <c r="R213" s="125"/>
      <c r="S213" s="115"/>
    </row>
    <row r="214" spans="1:19" ht="15.75" customHeight="1">
      <c r="A214" s="41"/>
      <c r="B214" s="118"/>
      <c r="C214" s="119"/>
      <c r="D214" s="119"/>
      <c r="E214" s="114"/>
      <c r="F214" s="114"/>
      <c r="G214" s="114"/>
      <c r="H214" s="114"/>
      <c r="I214" s="119"/>
      <c r="J214" s="115"/>
      <c r="K214" s="115"/>
      <c r="L214" s="115"/>
      <c r="M214" s="115"/>
      <c r="N214" s="115"/>
      <c r="O214" s="115"/>
      <c r="P214" s="115"/>
      <c r="Q214" s="115"/>
      <c r="R214" s="125"/>
      <c r="S214" s="115"/>
    </row>
    <row r="215" spans="1:19" ht="15.75" customHeight="1">
      <c r="A215" s="41"/>
      <c r="B215" s="118"/>
      <c r="C215" s="119"/>
      <c r="D215" s="119"/>
      <c r="E215" s="114"/>
      <c r="F215" s="114"/>
      <c r="G215" s="114"/>
      <c r="H215" s="114"/>
      <c r="I215" s="119"/>
      <c r="J215" s="116"/>
      <c r="K215" s="116"/>
      <c r="L215" s="116"/>
      <c r="M215" s="116"/>
      <c r="N215" s="116"/>
      <c r="O215" s="116"/>
      <c r="P215" s="116"/>
      <c r="Q215" s="115"/>
      <c r="R215" s="125"/>
      <c r="S215" s="116"/>
    </row>
    <row r="216" spans="1:19" ht="15.75" customHeight="1">
      <c r="A216" s="41"/>
      <c r="B216" s="118"/>
      <c r="C216" s="119"/>
      <c r="D216" s="119"/>
      <c r="E216" s="114"/>
      <c r="F216" s="114"/>
      <c r="G216" s="114"/>
      <c r="H216" s="114"/>
      <c r="I216" s="119"/>
      <c r="J216" s="116"/>
      <c r="K216" s="116"/>
      <c r="L216" s="116"/>
      <c r="M216" s="116"/>
      <c r="N216" s="116"/>
      <c r="O216" s="116"/>
      <c r="P216" s="116"/>
      <c r="Q216" s="116"/>
      <c r="R216" s="125"/>
      <c r="S216" s="116"/>
    </row>
    <row r="217" spans="1:19" ht="15.75" customHeight="1">
      <c r="A217" s="41"/>
      <c r="B217" s="118"/>
      <c r="C217" s="119"/>
      <c r="D217" s="119"/>
      <c r="E217" s="114"/>
      <c r="F217" s="114"/>
      <c r="G217" s="114"/>
      <c r="H217" s="114"/>
      <c r="I217" s="119"/>
      <c r="J217" s="116"/>
      <c r="K217" s="116"/>
      <c r="L217" s="116"/>
      <c r="M217" s="116"/>
      <c r="N217" s="116"/>
      <c r="O217" s="116"/>
      <c r="P217" s="116"/>
      <c r="Q217" s="116"/>
      <c r="R217" s="125"/>
      <c r="S217" s="116"/>
    </row>
    <row r="218" spans="1:19" ht="15.75" customHeight="1">
      <c r="A218" s="41"/>
      <c r="B218" s="118"/>
      <c r="C218" s="119"/>
      <c r="D218" s="119"/>
      <c r="E218" s="114"/>
      <c r="F218" s="114"/>
      <c r="G218" s="114"/>
      <c r="H218" s="114"/>
      <c r="I218" s="119"/>
      <c r="J218" s="129"/>
      <c r="K218" s="114"/>
      <c r="L218" s="129"/>
      <c r="M218" s="129"/>
      <c r="N218" s="114"/>
      <c r="O218" s="114"/>
      <c r="P218" s="114"/>
      <c r="Q218" s="116"/>
      <c r="R218" s="119"/>
      <c r="S218" s="114"/>
    </row>
    <row r="219" spans="1:19" ht="15.75" customHeight="1">
      <c r="A219" s="41"/>
      <c r="B219" s="118"/>
      <c r="C219" s="119"/>
      <c r="D219" s="119"/>
      <c r="E219" s="114"/>
      <c r="F219" s="114"/>
      <c r="G219" s="114"/>
      <c r="H219" s="114"/>
      <c r="I219" s="119"/>
      <c r="J219" s="129"/>
      <c r="K219" s="114"/>
      <c r="L219" s="129"/>
      <c r="M219" s="129"/>
      <c r="N219" s="114"/>
      <c r="O219" s="114"/>
      <c r="P219" s="114"/>
      <c r="Q219" s="114"/>
      <c r="R219" s="119"/>
      <c r="S219" s="114"/>
    </row>
    <row r="220" spans="1:19" ht="15.75" customHeight="1">
      <c r="A220" s="41"/>
      <c r="B220" s="118"/>
      <c r="C220" s="119"/>
      <c r="D220" s="119"/>
      <c r="E220" s="114"/>
      <c r="F220" s="114"/>
      <c r="G220" s="114"/>
      <c r="H220" s="114"/>
      <c r="I220" s="119"/>
      <c r="J220" s="129"/>
      <c r="K220" s="114"/>
      <c r="L220" s="129"/>
      <c r="M220" s="129"/>
      <c r="N220" s="114"/>
      <c r="O220" s="114"/>
      <c r="P220" s="114"/>
      <c r="Q220" s="114"/>
      <c r="R220" s="119"/>
      <c r="S220" s="114"/>
    </row>
    <row r="221" spans="1:19" ht="15.75" customHeight="1">
      <c r="A221" s="41"/>
      <c r="B221" s="118"/>
      <c r="C221" s="119"/>
      <c r="D221" s="119"/>
      <c r="E221" s="114"/>
      <c r="F221" s="114"/>
      <c r="G221" s="114"/>
      <c r="H221" s="114"/>
      <c r="I221" s="119"/>
      <c r="J221" s="129"/>
      <c r="K221" s="114"/>
      <c r="L221" s="129"/>
      <c r="M221" s="129"/>
      <c r="N221" s="114"/>
      <c r="O221" s="114"/>
      <c r="P221" s="114"/>
      <c r="Q221" s="114"/>
      <c r="R221" s="119"/>
      <c r="S221" s="114"/>
    </row>
    <row r="222" spans="1:19" ht="15.75" customHeight="1">
      <c r="A222" s="41"/>
      <c r="B222" s="118"/>
      <c r="C222" s="119"/>
      <c r="D222" s="119"/>
      <c r="E222" s="114"/>
      <c r="F222" s="114"/>
      <c r="G222" s="114"/>
      <c r="H222" s="114"/>
      <c r="I222" s="119"/>
      <c r="J222" s="129"/>
      <c r="K222" s="114"/>
      <c r="L222" s="129"/>
      <c r="M222" s="129"/>
      <c r="N222" s="114"/>
      <c r="O222" s="114"/>
      <c r="P222" s="114"/>
      <c r="Q222" s="114"/>
      <c r="R222" s="119"/>
      <c r="S222" s="114"/>
    </row>
    <row r="223" spans="1:19" ht="15.75" customHeight="1">
      <c r="A223" s="41"/>
      <c r="B223" s="118"/>
      <c r="C223" s="119"/>
      <c r="D223" s="119"/>
      <c r="E223" s="114"/>
      <c r="F223" s="114"/>
      <c r="G223" s="114"/>
      <c r="H223" s="114"/>
      <c r="I223" s="119"/>
      <c r="J223" s="129"/>
      <c r="K223" s="114"/>
      <c r="L223" s="129"/>
      <c r="M223" s="129"/>
      <c r="N223" s="114"/>
      <c r="O223" s="114"/>
      <c r="P223" s="114"/>
      <c r="Q223" s="114"/>
      <c r="R223" s="119"/>
      <c r="S223" s="114"/>
    </row>
    <row r="224" spans="1:19" ht="15.75" customHeight="1">
      <c r="A224" s="41"/>
      <c r="B224" s="118"/>
      <c r="C224" s="119"/>
      <c r="D224" s="119"/>
      <c r="E224" s="114"/>
      <c r="F224" s="114"/>
      <c r="G224" s="114"/>
      <c r="H224" s="114"/>
      <c r="I224" s="119"/>
      <c r="J224" s="129"/>
      <c r="K224" s="114"/>
      <c r="L224" s="129"/>
      <c r="M224" s="129"/>
      <c r="N224" s="114"/>
      <c r="O224" s="114"/>
      <c r="P224" s="114"/>
      <c r="Q224" s="114"/>
      <c r="R224" s="119"/>
      <c r="S224" s="114"/>
    </row>
    <row r="225" spans="17:17" ht="15.75" customHeight="1">
      <c r="Q225" s="114"/>
    </row>
    <row r="226" spans="17:17" ht="15.75" customHeight="1"/>
    <row r="227" spans="17:17" ht="15.75" customHeight="1"/>
    <row r="228" spans="17:17" ht="15.75" customHeight="1"/>
    <row r="229" spans="17:17" ht="15.75" customHeight="1"/>
    <row r="230" spans="17:17" ht="15.75" customHeight="1"/>
    <row r="231" spans="17:17" ht="15.75" customHeight="1"/>
    <row r="232" spans="17:17" ht="15.75" customHeight="1"/>
    <row r="233" spans="17:17" ht="15.75" customHeight="1"/>
    <row r="234" spans="17:17" ht="15.75" customHeight="1"/>
    <row r="235" spans="17:17" ht="15.75" customHeight="1"/>
    <row r="236" spans="17:17" ht="15.75" customHeight="1"/>
    <row r="237" spans="17:17" ht="15.75" customHeight="1"/>
    <row r="238" spans="17:17" ht="15.75" customHeight="1"/>
    <row r="239" spans="17:17" ht="15.75" customHeight="1"/>
    <row r="240" spans="17:1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</sheetData>
  <mergeCells count="67">
    <mergeCell ref="C74:D74"/>
    <mergeCell ref="C75:D75"/>
    <mergeCell ref="F34:F36"/>
    <mergeCell ref="C72:J72"/>
    <mergeCell ref="T34:T36"/>
    <mergeCell ref="R34:R36"/>
    <mergeCell ref="G34:G36"/>
    <mergeCell ref="H34:H36"/>
    <mergeCell ref="S34:S36"/>
    <mergeCell ref="R72:S72"/>
    <mergeCell ref="R71:S71"/>
    <mergeCell ref="A34:A36"/>
    <mergeCell ref="B34:B36"/>
    <mergeCell ref="C34:C36"/>
    <mergeCell ref="D34:D36"/>
    <mergeCell ref="E34:E36"/>
    <mergeCell ref="T12:T14"/>
    <mergeCell ref="A30:A32"/>
    <mergeCell ref="B30:B32"/>
    <mergeCell ref="C30:C32"/>
    <mergeCell ref="D30:D32"/>
    <mergeCell ref="E30:E32"/>
    <mergeCell ref="F30:F32"/>
    <mergeCell ref="T30:T32"/>
    <mergeCell ref="R30:R32"/>
    <mergeCell ref="S30:S32"/>
    <mergeCell ref="G30:G32"/>
    <mergeCell ref="H30:H32"/>
    <mergeCell ref="A12:A14"/>
    <mergeCell ref="F12:F14"/>
    <mergeCell ref="G5:H5"/>
    <mergeCell ref="B12:B14"/>
    <mergeCell ref="C12:C14"/>
    <mergeCell ref="A9:A11"/>
    <mergeCell ref="B9:B11"/>
    <mergeCell ref="C9:C11"/>
    <mergeCell ref="A5:A6"/>
    <mergeCell ref="F9:F11"/>
    <mergeCell ref="T5:T6"/>
    <mergeCell ref="T9:T11"/>
    <mergeCell ref="I5:I6"/>
    <mergeCell ref="J5:J6"/>
    <mergeCell ref="K5:K6"/>
    <mergeCell ref="L5:L6"/>
    <mergeCell ref="Q5:Q6"/>
    <mergeCell ref="M5:M6"/>
    <mergeCell ref="N5:N6"/>
    <mergeCell ref="R5:R6"/>
    <mergeCell ref="S5:S6"/>
    <mergeCell ref="S9:S11"/>
    <mergeCell ref="R9:R11"/>
    <mergeCell ref="B4:S4"/>
    <mergeCell ref="B2:S2"/>
    <mergeCell ref="S12:S14"/>
    <mergeCell ref="R12:R14"/>
    <mergeCell ref="O5:O6"/>
    <mergeCell ref="P5:P6"/>
    <mergeCell ref="D12:D14"/>
    <mergeCell ref="E12:E14"/>
    <mergeCell ref="G9:G11"/>
    <mergeCell ref="H9:H11"/>
    <mergeCell ref="B5:B6"/>
    <mergeCell ref="C5:C6"/>
    <mergeCell ref="D5:D6"/>
    <mergeCell ref="D9:D11"/>
    <mergeCell ref="E9:E11"/>
    <mergeCell ref="E5:F5"/>
  </mergeCells>
  <printOptions horizontalCentered="1" gridLines="1"/>
  <pageMargins left="0.19685039370078741" right="0" top="0.78740157480314965" bottom="0" header="0.31496062992125984" footer="0"/>
  <pageSetup paperSize="9" scale="58" fitToHeight="0" orientation="landscape" r:id="rId1"/>
  <headerFooter differentFirst="1" scaleWithDoc="0" alignWithMargins="0">
    <oddHeader>&amp;C&amp;P</oddHeader>
  </headerFooter>
  <rowBreaks count="1" manualBreakCount="1">
    <brk id="21" max="18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"/>
  <sheetViews>
    <sheetView workbookViewId="0">
      <selection activeCell="C19" sqref="C19"/>
    </sheetView>
  </sheetViews>
  <sheetFormatPr defaultColWidth="14.42578125" defaultRowHeight="15" customHeight="1"/>
  <cols>
    <col min="1" max="1" width="8" customWidth="1"/>
    <col min="2" max="2" width="21" customWidth="1"/>
    <col min="3" max="3" width="25" customWidth="1"/>
    <col min="4" max="9" width="8" customWidth="1"/>
    <col min="10" max="10" width="75.42578125" customWidth="1"/>
  </cols>
  <sheetData>
    <row r="1" spans="1:10">
      <c r="A1" s="454" t="s">
        <v>0</v>
      </c>
      <c r="B1" s="454" t="s">
        <v>135</v>
      </c>
      <c r="C1" s="455" t="s">
        <v>255</v>
      </c>
      <c r="D1" s="457" t="s">
        <v>136</v>
      </c>
      <c r="E1" s="355"/>
      <c r="F1" s="355"/>
      <c r="G1" s="355"/>
      <c r="H1" s="355"/>
      <c r="I1" s="356"/>
      <c r="J1" s="454" t="s">
        <v>137</v>
      </c>
    </row>
    <row r="2" spans="1:10" ht="51.75" customHeight="1">
      <c r="A2" s="352"/>
      <c r="B2" s="352"/>
      <c r="C2" s="456"/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2" t="s">
        <v>8</v>
      </c>
      <c r="J2" s="352"/>
    </row>
    <row r="3" spans="1:10" ht="90" customHeight="1">
      <c r="A3" s="52">
        <v>1</v>
      </c>
      <c r="B3" s="52" t="s">
        <v>138</v>
      </c>
      <c r="C3" s="52" t="s">
        <v>139</v>
      </c>
      <c r="D3" s="53">
        <v>62766</v>
      </c>
      <c r="E3" s="53">
        <v>63393</v>
      </c>
      <c r="F3" s="53">
        <v>64027</v>
      </c>
      <c r="G3" s="53">
        <v>64027</v>
      </c>
      <c r="H3" s="53">
        <v>64027</v>
      </c>
      <c r="I3" s="53">
        <f>SUM(A3:H3)</f>
        <v>318241</v>
      </c>
      <c r="J3" s="52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B2"/>
    <mergeCell ref="C1:C2"/>
    <mergeCell ref="D1:I1"/>
    <mergeCell ref="J1:J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99" workbookViewId="0">
      <selection activeCell="H26" sqref="H26"/>
    </sheetView>
  </sheetViews>
  <sheetFormatPr defaultColWidth="14.42578125" defaultRowHeight="15" customHeight="1"/>
  <cols>
    <col min="1" max="1" width="9.140625" customWidth="1"/>
    <col min="2" max="2" width="42.7109375" customWidth="1"/>
    <col min="3" max="3" width="22.7109375" customWidth="1"/>
    <col min="4" max="10" width="18.42578125" customWidth="1"/>
    <col min="11" max="26" width="8" customWidth="1"/>
  </cols>
  <sheetData>
    <row r="1" spans="1:26" ht="63.75" customHeight="1">
      <c r="A1" s="458" t="s">
        <v>0</v>
      </c>
      <c r="B1" s="459" t="s">
        <v>141</v>
      </c>
      <c r="C1" s="461" t="s">
        <v>142</v>
      </c>
      <c r="D1" s="462" t="s">
        <v>143</v>
      </c>
      <c r="E1" s="355"/>
      <c r="F1" s="355"/>
      <c r="G1" s="355"/>
      <c r="H1" s="355"/>
      <c r="I1" s="355"/>
      <c r="J1" s="356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31.5" customHeight="1">
      <c r="A2" s="352"/>
      <c r="B2" s="460"/>
      <c r="C2" s="352"/>
      <c r="D2" s="56" t="s">
        <v>144</v>
      </c>
      <c r="E2" s="56" t="s">
        <v>145</v>
      </c>
      <c r="F2" s="56" t="s">
        <v>3</v>
      </c>
      <c r="G2" s="56" t="s">
        <v>4</v>
      </c>
      <c r="H2" s="56" t="s">
        <v>5</v>
      </c>
      <c r="I2" s="56" t="s">
        <v>6</v>
      </c>
      <c r="J2" s="56" t="s">
        <v>7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47.25" customHeight="1">
      <c r="A3" s="458"/>
      <c r="B3" s="57" t="s">
        <v>9</v>
      </c>
      <c r="C3" s="58"/>
      <c r="D3" s="58"/>
      <c r="E3" s="58"/>
      <c r="F3" s="58"/>
      <c r="G3" s="58"/>
      <c r="H3" s="58"/>
      <c r="I3" s="58"/>
      <c r="J3" s="58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78.75" customHeight="1">
      <c r="A4" s="357"/>
      <c r="B4" s="59" t="s">
        <v>146</v>
      </c>
      <c r="C4" s="60"/>
      <c r="D4" s="60"/>
      <c r="E4" s="60"/>
      <c r="F4" s="60"/>
      <c r="G4" s="60"/>
      <c r="H4" s="60"/>
      <c r="I4" s="60"/>
      <c r="J4" s="60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48.75" customHeight="1">
      <c r="A5" s="357"/>
      <c r="B5" s="61" t="s">
        <v>147</v>
      </c>
      <c r="C5" s="62"/>
      <c r="D5" s="62"/>
      <c r="E5" s="62"/>
      <c r="F5" s="62"/>
      <c r="G5" s="62"/>
      <c r="H5" s="62"/>
      <c r="I5" s="62"/>
      <c r="J5" s="62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41.75" customHeight="1">
      <c r="A6" s="357"/>
      <c r="B6" s="63" t="s">
        <v>148</v>
      </c>
      <c r="C6" s="56" t="s">
        <v>149</v>
      </c>
      <c r="D6" s="56">
        <v>100</v>
      </c>
      <c r="E6" s="56">
        <v>100</v>
      </c>
      <c r="F6" s="56">
        <v>100</v>
      </c>
      <c r="G6" s="56">
        <v>100</v>
      </c>
      <c r="H6" s="56">
        <v>100</v>
      </c>
      <c r="I6" s="56">
        <v>100</v>
      </c>
      <c r="J6" s="56">
        <v>100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10.25" customHeight="1">
      <c r="A7" s="357"/>
      <c r="B7" s="63" t="s">
        <v>150</v>
      </c>
      <c r="C7" s="56" t="s">
        <v>149</v>
      </c>
      <c r="D7" s="56">
        <v>100</v>
      </c>
      <c r="E7" s="56">
        <v>100</v>
      </c>
      <c r="F7" s="56">
        <v>100</v>
      </c>
      <c r="G7" s="56">
        <v>100</v>
      </c>
      <c r="H7" s="56">
        <v>100</v>
      </c>
      <c r="I7" s="56">
        <v>100</v>
      </c>
      <c r="J7" s="56">
        <v>100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31.5" customHeight="1">
      <c r="A8" s="357"/>
      <c r="B8" s="61" t="s">
        <v>151</v>
      </c>
      <c r="C8" s="62"/>
      <c r="D8" s="62"/>
      <c r="E8" s="62"/>
      <c r="F8" s="62"/>
      <c r="G8" s="62"/>
      <c r="H8" s="62"/>
      <c r="I8" s="62"/>
      <c r="J8" s="62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10.25" customHeight="1">
      <c r="A9" s="352"/>
      <c r="B9" s="63" t="s">
        <v>152</v>
      </c>
      <c r="C9" s="56" t="s">
        <v>149</v>
      </c>
      <c r="D9" s="56">
        <v>21</v>
      </c>
      <c r="E9" s="56">
        <v>30</v>
      </c>
      <c r="F9" s="56">
        <v>32</v>
      </c>
      <c r="G9" s="56">
        <v>35</v>
      </c>
      <c r="H9" s="56">
        <v>37</v>
      </c>
      <c r="I9" s="56">
        <v>40</v>
      </c>
      <c r="J9" s="56">
        <v>42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31.5" customHeight="1">
      <c r="A10" s="458">
        <v>1</v>
      </c>
      <c r="B10" s="64" t="s">
        <v>39</v>
      </c>
      <c r="C10" s="65"/>
      <c r="D10" s="65"/>
      <c r="E10" s="65"/>
      <c r="F10" s="65"/>
      <c r="G10" s="65"/>
      <c r="H10" s="65"/>
      <c r="I10" s="65"/>
      <c r="J10" s="6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54" customHeight="1">
      <c r="A11" s="357"/>
      <c r="B11" s="59" t="s">
        <v>153</v>
      </c>
      <c r="C11" s="60"/>
      <c r="D11" s="60"/>
      <c r="E11" s="60"/>
      <c r="F11" s="60"/>
      <c r="G11" s="60"/>
      <c r="H11" s="60"/>
      <c r="I11" s="60"/>
      <c r="J11" s="60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78.75" customHeight="1">
      <c r="A12" s="357"/>
      <c r="B12" s="61" t="s">
        <v>154</v>
      </c>
      <c r="C12" s="62"/>
      <c r="D12" s="62"/>
      <c r="E12" s="62"/>
      <c r="F12" s="62"/>
      <c r="G12" s="62"/>
      <c r="H12" s="62"/>
      <c r="I12" s="62"/>
      <c r="J12" s="6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78" customHeight="1">
      <c r="A13" s="357"/>
      <c r="B13" s="63" t="s">
        <v>155</v>
      </c>
      <c r="C13" s="56" t="s">
        <v>149</v>
      </c>
      <c r="D13" s="56">
        <v>100</v>
      </c>
      <c r="E13" s="56">
        <v>100</v>
      </c>
      <c r="F13" s="56">
        <v>100</v>
      </c>
      <c r="G13" s="56">
        <v>100</v>
      </c>
      <c r="H13" s="56">
        <v>100</v>
      </c>
      <c r="I13" s="56">
        <v>100</v>
      </c>
      <c r="J13" s="56">
        <v>100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45" customHeight="1">
      <c r="A14" s="357"/>
      <c r="B14" s="61" t="s">
        <v>156</v>
      </c>
      <c r="C14" s="62"/>
      <c r="D14" s="62"/>
      <c r="E14" s="62"/>
      <c r="F14" s="62"/>
      <c r="G14" s="62"/>
      <c r="H14" s="62"/>
      <c r="I14" s="62"/>
      <c r="J14" s="6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47.25" customHeight="1">
      <c r="A15" s="352"/>
      <c r="B15" s="63" t="s">
        <v>157</v>
      </c>
      <c r="C15" s="56" t="s">
        <v>149</v>
      </c>
      <c r="D15" s="56">
        <v>65</v>
      </c>
      <c r="E15" s="56">
        <v>65.5</v>
      </c>
      <c r="F15" s="56">
        <v>66</v>
      </c>
      <c r="G15" s="56">
        <v>66.5</v>
      </c>
      <c r="H15" s="56">
        <v>67</v>
      </c>
      <c r="I15" s="56">
        <v>67.5</v>
      </c>
      <c r="J15" s="56">
        <v>68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47.25" customHeight="1">
      <c r="A16" s="463" t="s">
        <v>40</v>
      </c>
      <c r="B16" s="66" t="s">
        <v>41</v>
      </c>
      <c r="C16" s="67"/>
      <c r="D16" s="67"/>
      <c r="E16" s="67"/>
      <c r="F16" s="67"/>
      <c r="G16" s="67"/>
      <c r="H16" s="67"/>
      <c r="I16" s="67"/>
      <c r="J16" s="6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6" customHeight="1">
      <c r="A17" s="352"/>
      <c r="B17" s="63" t="s">
        <v>158</v>
      </c>
      <c r="C17" s="54" t="s">
        <v>149</v>
      </c>
      <c r="D17" s="54">
        <v>3.3</v>
      </c>
      <c r="E17" s="54">
        <v>3.3</v>
      </c>
      <c r="F17" s="54">
        <v>4</v>
      </c>
      <c r="G17" s="54">
        <v>4</v>
      </c>
      <c r="H17" s="54">
        <v>4</v>
      </c>
      <c r="I17" s="54">
        <v>4</v>
      </c>
      <c r="J17" s="54">
        <v>4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78.75" customHeight="1">
      <c r="A18" s="463" t="s">
        <v>42</v>
      </c>
      <c r="B18" s="66" t="s">
        <v>43</v>
      </c>
      <c r="C18" s="67"/>
      <c r="D18" s="67"/>
      <c r="E18" s="67"/>
      <c r="F18" s="67"/>
      <c r="G18" s="67"/>
      <c r="H18" s="67"/>
      <c r="I18" s="67"/>
      <c r="J18" s="6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47.25" customHeight="1">
      <c r="A19" s="352"/>
      <c r="B19" s="68" t="s">
        <v>159</v>
      </c>
      <c r="C19" s="56" t="s">
        <v>160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94.5" customHeight="1">
      <c r="A20" s="463" t="s">
        <v>45</v>
      </c>
      <c r="B20" s="66" t="s">
        <v>92</v>
      </c>
      <c r="C20" s="67"/>
      <c r="D20" s="67"/>
      <c r="E20" s="67"/>
      <c r="F20" s="67"/>
      <c r="G20" s="67"/>
      <c r="H20" s="67"/>
      <c r="I20" s="67"/>
      <c r="J20" s="67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10.25" customHeight="1">
      <c r="A21" s="352"/>
      <c r="B21" s="63" t="s">
        <v>161</v>
      </c>
      <c r="C21" s="56" t="s">
        <v>149</v>
      </c>
      <c r="D21" s="56">
        <v>100</v>
      </c>
      <c r="E21" s="56">
        <v>100</v>
      </c>
      <c r="F21" s="56">
        <v>100</v>
      </c>
      <c r="G21" s="56">
        <v>100</v>
      </c>
      <c r="H21" s="56">
        <v>100</v>
      </c>
      <c r="I21" s="56">
        <v>100</v>
      </c>
      <c r="J21" s="56">
        <v>100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31.5" customHeight="1">
      <c r="A22" s="463" t="s">
        <v>47</v>
      </c>
      <c r="B22" s="66" t="s">
        <v>48</v>
      </c>
      <c r="C22" s="67"/>
      <c r="D22" s="67"/>
      <c r="E22" s="67"/>
      <c r="F22" s="67"/>
      <c r="G22" s="67"/>
      <c r="H22" s="67"/>
      <c r="I22" s="67"/>
      <c r="J22" s="67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78.75" customHeight="1">
      <c r="A23" s="352"/>
      <c r="B23" s="63" t="s">
        <v>162</v>
      </c>
      <c r="C23" s="56" t="s">
        <v>163</v>
      </c>
      <c r="D23" s="56">
        <v>8</v>
      </c>
      <c r="E23" s="56">
        <v>148</v>
      </c>
      <c r="F23" s="56">
        <v>148</v>
      </c>
      <c r="G23" s="56">
        <v>148</v>
      </c>
      <c r="H23" s="56">
        <v>148</v>
      </c>
      <c r="I23" s="56">
        <v>148</v>
      </c>
      <c r="J23" s="56">
        <v>148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47.25" customHeight="1">
      <c r="A24" s="458">
        <v>2</v>
      </c>
      <c r="B24" s="64" t="s">
        <v>49</v>
      </c>
      <c r="C24" s="65"/>
      <c r="D24" s="65"/>
      <c r="E24" s="65"/>
      <c r="F24" s="65"/>
      <c r="G24" s="65"/>
      <c r="H24" s="65"/>
      <c r="I24" s="65"/>
      <c r="J24" s="6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78.75" customHeight="1">
      <c r="A25" s="357"/>
      <c r="B25" s="59" t="s">
        <v>164</v>
      </c>
      <c r="C25" s="60"/>
      <c r="D25" s="60"/>
      <c r="E25" s="60"/>
      <c r="F25" s="60"/>
      <c r="G25" s="60"/>
      <c r="H25" s="60"/>
      <c r="I25" s="60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78.75" customHeight="1">
      <c r="A26" s="357"/>
      <c r="B26" s="61" t="s">
        <v>165</v>
      </c>
      <c r="C26" s="62"/>
      <c r="D26" s="62"/>
      <c r="E26" s="62"/>
      <c r="F26" s="62"/>
      <c r="G26" s="62"/>
      <c r="H26" s="62"/>
      <c r="I26" s="62"/>
      <c r="J26" s="62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41.75" customHeight="1">
      <c r="A27" s="357"/>
      <c r="B27" s="63" t="s">
        <v>166</v>
      </c>
      <c r="C27" s="56" t="s">
        <v>149</v>
      </c>
      <c r="D27" s="56">
        <v>100</v>
      </c>
      <c r="E27" s="56">
        <v>100</v>
      </c>
      <c r="F27" s="56">
        <v>100</v>
      </c>
      <c r="G27" s="56">
        <v>100</v>
      </c>
      <c r="H27" s="56">
        <v>100</v>
      </c>
      <c r="I27" s="56">
        <v>100</v>
      </c>
      <c r="J27" s="56">
        <v>100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94.5" customHeight="1">
      <c r="A28" s="357"/>
      <c r="B28" s="63" t="s">
        <v>167</v>
      </c>
      <c r="C28" s="56" t="s">
        <v>149</v>
      </c>
      <c r="D28" s="56">
        <v>69.900000000000006</v>
      </c>
      <c r="E28" s="56">
        <v>70.900000000000006</v>
      </c>
      <c r="F28" s="56">
        <v>70.900000000000006</v>
      </c>
      <c r="G28" s="56">
        <v>71.400000000000006</v>
      </c>
      <c r="H28" s="56">
        <v>71.400000000000006</v>
      </c>
      <c r="I28" s="56">
        <v>72</v>
      </c>
      <c r="J28" s="56">
        <v>72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63" customHeight="1">
      <c r="A29" s="357"/>
      <c r="B29" s="63" t="s">
        <v>168</v>
      </c>
      <c r="C29" s="56" t="s">
        <v>149</v>
      </c>
      <c r="D29" s="56">
        <v>25</v>
      </c>
      <c r="E29" s="56">
        <v>27</v>
      </c>
      <c r="F29" s="56">
        <v>30</v>
      </c>
      <c r="G29" s="56">
        <v>33</v>
      </c>
      <c r="H29" s="56">
        <v>35</v>
      </c>
      <c r="I29" s="56">
        <v>37</v>
      </c>
      <c r="J29" s="56">
        <v>40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63" customHeight="1">
      <c r="A30" s="357"/>
      <c r="B30" s="61" t="s">
        <v>169</v>
      </c>
      <c r="C30" s="62"/>
      <c r="D30" s="62"/>
      <c r="E30" s="62"/>
      <c r="F30" s="62"/>
      <c r="G30" s="62"/>
      <c r="H30" s="62"/>
      <c r="I30" s="62"/>
      <c r="J30" s="62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41.75" customHeight="1">
      <c r="A31" s="357"/>
      <c r="B31" s="63" t="s">
        <v>170</v>
      </c>
      <c r="C31" s="56" t="s">
        <v>149</v>
      </c>
      <c r="D31" s="56">
        <v>26</v>
      </c>
      <c r="E31" s="56">
        <v>40</v>
      </c>
      <c r="F31" s="56">
        <v>50</v>
      </c>
      <c r="G31" s="56">
        <v>60</v>
      </c>
      <c r="H31" s="56">
        <v>70</v>
      </c>
      <c r="I31" s="56">
        <v>80</v>
      </c>
      <c r="J31" s="56">
        <v>80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237.75" customHeight="1">
      <c r="A32" s="357"/>
      <c r="B32" s="63" t="s">
        <v>171</v>
      </c>
      <c r="C32" s="56" t="s">
        <v>149</v>
      </c>
      <c r="D32" s="56">
        <v>87.5</v>
      </c>
      <c r="E32" s="56">
        <v>90</v>
      </c>
      <c r="F32" s="56">
        <v>92</v>
      </c>
      <c r="G32" s="56">
        <v>95</v>
      </c>
      <c r="H32" s="56">
        <v>95</v>
      </c>
      <c r="I32" s="56">
        <v>95</v>
      </c>
      <c r="J32" s="56">
        <v>95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64.5" customHeight="1">
      <c r="A33" s="352"/>
      <c r="B33" s="63" t="s">
        <v>172</v>
      </c>
      <c r="C33" s="56" t="s">
        <v>149</v>
      </c>
      <c r="D33" s="56">
        <v>103</v>
      </c>
      <c r="E33" s="56">
        <v>105</v>
      </c>
      <c r="F33" s="56">
        <v>107</v>
      </c>
      <c r="G33" s="56">
        <v>107</v>
      </c>
      <c r="H33" s="56">
        <v>107</v>
      </c>
      <c r="I33" s="56">
        <v>107</v>
      </c>
      <c r="J33" s="56">
        <v>107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47.25" customHeight="1">
      <c r="A34" s="463" t="s">
        <v>59</v>
      </c>
      <c r="B34" s="66" t="s">
        <v>60</v>
      </c>
      <c r="C34" s="67"/>
      <c r="D34" s="67"/>
      <c r="E34" s="67"/>
      <c r="F34" s="67"/>
      <c r="G34" s="67"/>
      <c r="H34" s="67"/>
      <c r="I34" s="67"/>
      <c r="J34" s="67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10.25" customHeight="1">
      <c r="A35" s="352"/>
      <c r="B35" s="63" t="s">
        <v>173</v>
      </c>
      <c r="C35" s="56" t="s">
        <v>149</v>
      </c>
      <c r="D35" s="56">
        <v>51</v>
      </c>
      <c r="E35" s="56">
        <v>51.5</v>
      </c>
      <c r="F35" s="56">
        <v>51.5</v>
      </c>
      <c r="G35" s="56">
        <v>51.5</v>
      </c>
      <c r="H35" s="56">
        <v>51.5</v>
      </c>
      <c r="I35" s="56">
        <v>51.5</v>
      </c>
      <c r="J35" s="56">
        <v>51.5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78.75" customHeight="1">
      <c r="A36" s="463" t="s">
        <v>61</v>
      </c>
      <c r="B36" s="66" t="s">
        <v>174</v>
      </c>
      <c r="C36" s="67"/>
      <c r="D36" s="67"/>
      <c r="E36" s="67"/>
      <c r="F36" s="67"/>
      <c r="G36" s="67"/>
      <c r="H36" s="67"/>
      <c r="I36" s="67"/>
      <c r="J36" s="67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7.5" customHeight="1">
      <c r="A37" s="357"/>
      <c r="B37" s="63" t="s">
        <v>175</v>
      </c>
      <c r="C37" s="56" t="s">
        <v>149</v>
      </c>
      <c r="D37" s="56">
        <v>25.7</v>
      </c>
      <c r="E37" s="56">
        <v>25.7</v>
      </c>
      <c r="F37" s="56">
        <v>30</v>
      </c>
      <c r="G37" s="56">
        <v>30</v>
      </c>
      <c r="H37" s="56">
        <v>30</v>
      </c>
      <c r="I37" s="56">
        <v>30</v>
      </c>
      <c r="J37" s="56">
        <v>30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94.5" customHeight="1">
      <c r="A38" s="357"/>
      <c r="B38" s="63" t="s">
        <v>176</v>
      </c>
      <c r="C38" s="56" t="s">
        <v>149</v>
      </c>
      <c r="D38" s="56">
        <v>62</v>
      </c>
      <c r="E38" s="56">
        <v>70.3</v>
      </c>
      <c r="F38" s="56">
        <v>75.7</v>
      </c>
      <c r="G38" s="56">
        <v>81.099999999999994</v>
      </c>
      <c r="H38" s="56">
        <v>83</v>
      </c>
      <c r="I38" s="56">
        <v>83.5</v>
      </c>
      <c r="J38" s="56">
        <v>83.5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78.75" customHeight="1">
      <c r="A39" s="357"/>
      <c r="B39" s="91" t="s">
        <v>177</v>
      </c>
      <c r="C39" s="56" t="s">
        <v>149</v>
      </c>
      <c r="D39" s="56">
        <v>62.5</v>
      </c>
      <c r="E39" s="56">
        <v>91.7</v>
      </c>
      <c r="F39" s="94">
        <v>91.7</v>
      </c>
      <c r="G39" s="94">
        <v>93.5</v>
      </c>
      <c r="H39" s="94">
        <v>95.5</v>
      </c>
      <c r="I39" s="94">
        <v>97.7</v>
      </c>
      <c r="J39" s="94">
        <v>100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99" customHeight="1">
      <c r="A40" s="357"/>
      <c r="B40" s="63" t="s">
        <v>178</v>
      </c>
      <c r="C40" s="56" t="s">
        <v>149</v>
      </c>
      <c r="D40" s="56">
        <v>73.400000000000006</v>
      </c>
      <c r="E40" s="56">
        <v>73.5</v>
      </c>
      <c r="F40" s="56">
        <v>73.5</v>
      </c>
      <c r="G40" s="56">
        <v>73.5</v>
      </c>
      <c r="H40" s="56">
        <v>74.5</v>
      </c>
      <c r="I40" s="56">
        <v>74.5</v>
      </c>
      <c r="J40" s="56">
        <v>76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10.25" customHeight="1">
      <c r="A41" s="357"/>
      <c r="B41" s="63" t="s">
        <v>179</v>
      </c>
      <c r="C41" s="56" t="s">
        <v>149</v>
      </c>
      <c r="D41" s="56">
        <v>13.6</v>
      </c>
      <c r="E41" s="56">
        <v>13.6</v>
      </c>
      <c r="F41" s="56">
        <v>13.6</v>
      </c>
      <c r="G41" s="56">
        <v>13.6</v>
      </c>
      <c r="H41" s="56">
        <v>13.6</v>
      </c>
      <c r="I41" s="56">
        <v>13.6</v>
      </c>
      <c r="J41" s="56">
        <v>13.6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16.25" customHeight="1">
      <c r="A42" s="352"/>
      <c r="B42" s="63" t="s">
        <v>180</v>
      </c>
      <c r="C42" s="56" t="s">
        <v>149</v>
      </c>
      <c r="D42" s="56">
        <v>15.2</v>
      </c>
      <c r="E42" s="56">
        <v>26</v>
      </c>
      <c r="F42" s="56">
        <v>26</v>
      </c>
      <c r="G42" s="56">
        <v>26</v>
      </c>
      <c r="H42" s="56">
        <v>26</v>
      </c>
      <c r="I42" s="56">
        <v>26</v>
      </c>
      <c r="J42" s="56">
        <v>26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76.25" customHeight="1">
      <c r="A43" s="463" t="s">
        <v>63</v>
      </c>
      <c r="B43" s="66" t="s">
        <v>64</v>
      </c>
      <c r="C43" s="67"/>
      <c r="D43" s="67"/>
      <c r="E43" s="67"/>
      <c r="F43" s="67"/>
      <c r="G43" s="67"/>
      <c r="H43" s="67"/>
      <c r="I43" s="67"/>
      <c r="J43" s="67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10.25" customHeight="1">
      <c r="A44" s="357"/>
      <c r="B44" s="63" t="s">
        <v>181</v>
      </c>
      <c r="C44" s="56" t="s">
        <v>149</v>
      </c>
      <c r="D44" s="56">
        <v>17.5</v>
      </c>
      <c r="E44" s="56">
        <v>18</v>
      </c>
      <c r="F44" s="56">
        <v>18.5</v>
      </c>
      <c r="G44" s="56">
        <v>18.5</v>
      </c>
      <c r="H44" s="56">
        <v>19</v>
      </c>
      <c r="I44" s="56">
        <v>19</v>
      </c>
      <c r="J44" s="56">
        <v>19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94.5" customHeight="1">
      <c r="A45" s="352"/>
      <c r="B45" s="63" t="s">
        <v>182</v>
      </c>
      <c r="C45" s="56" t="s">
        <v>149</v>
      </c>
      <c r="D45" s="56">
        <v>22.3</v>
      </c>
      <c r="E45" s="56">
        <v>22.6</v>
      </c>
      <c r="F45" s="56">
        <v>22.9</v>
      </c>
      <c r="G45" s="56">
        <v>22.9</v>
      </c>
      <c r="H45" s="56">
        <v>30</v>
      </c>
      <c r="I45" s="56">
        <v>30</v>
      </c>
      <c r="J45" s="56">
        <v>30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47.25" customHeight="1">
      <c r="A46" s="465" t="s">
        <v>65</v>
      </c>
      <c r="B46" s="66" t="s">
        <v>66</v>
      </c>
      <c r="C46" s="67"/>
      <c r="D46" s="67"/>
      <c r="E46" s="67"/>
      <c r="F46" s="67"/>
      <c r="G46" s="67"/>
      <c r="H46" s="67"/>
      <c r="I46" s="67"/>
      <c r="J46" s="67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81.75" customHeight="1">
      <c r="A47" s="456"/>
      <c r="B47" s="92" t="s">
        <v>183</v>
      </c>
      <c r="C47" s="56" t="s">
        <v>163</v>
      </c>
      <c r="D47" s="56">
        <v>800</v>
      </c>
      <c r="E47" s="56">
        <v>900</v>
      </c>
      <c r="F47" s="93">
        <v>100000</v>
      </c>
      <c r="G47" s="93">
        <v>100000</v>
      </c>
      <c r="H47" s="93">
        <v>100000</v>
      </c>
      <c r="I47" s="93">
        <v>100000</v>
      </c>
      <c r="J47" s="93">
        <v>100000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463" t="s">
        <v>67</v>
      </c>
      <c r="B48" s="466" t="s">
        <v>68</v>
      </c>
      <c r="C48" s="464"/>
      <c r="D48" s="464"/>
      <c r="E48" s="464"/>
      <c r="F48" s="464"/>
      <c r="G48" s="464"/>
      <c r="H48" s="464"/>
      <c r="I48" s="464"/>
      <c r="J48" s="464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357"/>
      <c r="B49" s="446"/>
      <c r="C49" s="352"/>
      <c r="D49" s="352"/>
      <c r="E49" s="352"/>
      <c r="F49" s="352"/>
      <c r="G49" s="352"/>
      <c r="H49" s="352"/>
      <c r="I49" s="352"/>
      <c r="J49" s="352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63.75" customHeight="1">
      <c r="A50" s="357"/>
      <c r="B50" s="63" t="s">
        <v>184</v>
      </c>
      <c r="C50" s="56" t="s">
        <v>149</v>
      </c>
      <c r="D50" s="56">
        <v>83.2</v>
      </c>
      <c r="E50" s="56">
        <v>83.5</v>
      </c>
      <c r="F50" s="56">
        <v>84</v>
      </c>
      <c r="G50" s="56">
        <v>84</v>
      </c>
      <c r="H50" s="56">
        <v>84.5</v>
      </c>
      <c r="I50" s="56">
        <v>84.5</v>
      </c>
      <c r="J50" s="56">
        <v>84.5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63.75" customHeight="1">
      <c r="A51" s="357"/>
      <c r="B51" s="63" t="s">
        <v>185</v>
      </c>
      <c r="C51" s="56" t="s">
        <v>149</v>
      </c>
      <c r="D51" s="56">
        <v>92.4</v>
      </c>
      <c r="E51" s="56">
        <v>92.4</v>
      </c>
      <c r="F51" s="56">
        <v>92.4</v>
      </c>
      <c r="G51" s="56">
        <v>92.4</v>
      </c>
      <c r="H51" s="56">
        <v>93</v>
      </c>
      <c r="I51" s="56">
        <v>93</v>
      </c>
      <c r="J51" s="56">
        <v>93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63" customHeight="1">
      <c r="A52" s="357"/>
      <c r="B52" s="63" t="s">
        <v>186</v>
      </c>
      <c r="C52" s="56" t="s">
        <v>149</v>
      </c>
      <c r="D52" s="56">
        <v>90</v>
      </c>
      <c r="E52" s="56">
        <v>95</v>
      </c>
      <c r="F52" s="56">
        <v>100</v>
      </c>
      <c r="G52" s="56">
        <v>100</v>
      </c>
      <c r="H52" s="56">
        <v>100</v>
      </c>
      <c r="I52" s="56">
        <v>100</v>
      </c>
      <c r="J52" s="56">
        <v>100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94.5" customHeight="1">
      <c r="A53" s="357"/>
      <c r="B53" s="63" t="s">
        <v>187</v>
      </c>
      <c r="C53" s="56" t="s">
        <v>149</v>
      </c>
      <c r="D53" s="56">
        <v>98</v>
      </c>
      <c r="E53" s="56">
        <v>99</v>
      </c>
      <c r="F53" s="56">
        <v>100</v>
      </c>
      <c r="G53" s="56">
        <v>100</v>
      </c>
      <c r="H53" s="56">
        <v>100</v>
      </c>
      <c r="I53" s="56">
        <v>100</v>
      </c>
      <c r="J53" s="56">
        <v>100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63" customHeight="1">
      <c r="A54" s="357"/>
      <c r="B54" s="63" t="s">
        <v>188</v>
      </c>
      <c r="C54" s="56" t="s">
        <v>149</v>
      </c>
      <c r="D54" s="56" t="s">
        <v>189</v>
      </c>
      <c r="E54" s="56">
        <v>45</v>
      </c>
      <c r="F54" s="56">
        <v>50</v>
      </c>
      <c r="G54" s="56">
        <v>50</v>
      </c>
      <c r="H54" s="56">
        <v>50.5</v>
      </c>
      <c r="I54" s="56">
        <v>51</v>
      </c>
      <c r="J54" s="56">
        <v>52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82.5" customHeight="1">
      <c r="A55" s="352"/>
      <c r="B55" s="63" t="s">
        <v>190</v>
      </c>
      <c r="C55" s="56" t="s">
        <v>149</v>
      </c>
      <c r="D55" s="56" t="s">
        <v>191</v>
      </c>
      <c r="E55" s="56">
        <v>77.3</v>
      </c>
      <c r="F55" s="56">
        <v>77.5</v>
      </c>
      <c r="G55" s="56">
        <v>77.5</v>
      </c>
      <c r="H55" s="56">
        <v>78</v>
      </c>
      <c r="I55" s="56">
        <v>78</v>
      </c>
      <c r="J55" s="56">
        <v>78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63" customHeight="1">
      <c r="A56" s="463" t="s">
        <v>69</v>
      </c>
      <c r="B56" s="66" t="s">
        <v>70</v>
      </c>
      <c r="C56" s="67"/>
      <c r="D56" s="67"/>
      <c r="E56" s="67"/>
      <c r="F56" s="67"/>
      <c r="G56" s="67"/>
      <c r="H56" s="67"/>
      <c r="I56" s="67"/>
      <c r="J56" s="67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02" customHeight="1">
      <c r="A57" s="352"/>
      <c r="B57" s="63" t="s">
        <v>192</v>
      </c>
      <c r="C57" s="56" t="s">
        <v>149</v>
      </c>
      <c r="D57" s="56">
        <v>12.5</v>
      </c>
      <c r="E57" s="56">
        <v>13</v>
      </c>
      <c r="F57" s="56">
        <v>13</v>
      </c>
      <c r="G57" s="56">
        <v>13</v>
      </c>
      <c r="H57" s="56">
        <v>13</v>
      </c>
      <c r="I57" s="56">
        <v>13</v>
      </c>
      <c r="J57" s="56">
        <v>13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6.75" customHeight="1">
      <c r="A58" s="463" t="s">
        <v>71</v>
      </c>
      <c r="B58" s="66" t="s">
        <v>72</v>
      </c>
      <c r="C58" s="67"/>
      <c r="D58" s="67"/>
      <c r="E58" s="67"/>
      <c r="F58" s="67"/>
      <c r="G58" s="67"/>
      <c r="H58" s="67"/>
      <c r="I58" s="67"/>
      <c r="J58" s="67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63" customHeight="1">
      <c r="A59" s="357"/>
      <c r="B59" s="63" t="s">
        <v>193</v>
      </c>
      <c r="C59" s="56" t="s">
        <v>149</v>
      </c>
      <c r="D59" s="56">
        <v>90</v>
      </c>
      <c r="E59" s="56">
        <v>95</v>
      </c>
      <c r="F59" s="56">
        <v>100</v>
      </c>
      <c r="G59" s="56">
        <v>100</v>
      </c>
      <c r="H59" s="56">
        <v>100</v>
      </c>
      <c r="I59" s="56">
        <v>100</v>
      </c>
      <c r="J59" s="56">
        <v>100</v>
      </c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6" customHeight="1">
      <c r="A60" s="352"/>
      <c r="B60" s="63" t="s">
        <v>194</v>
      </c>
      <c r="C60" s="56" t="s">
        <v>149</v>
      </c>
      <c r="D60" s="56">
        <v>0</v>
      </c>
      <c r="E60" s="56">
        <v>7</v>
      </c>
      <c r="F60" s="56">
        <v>7</v>
      </c>
      <c r="G60" s="56">
        <v>7</v>
      </c>
      <c r="H60" s="56">
        <v>7</v>
      </c>
      <c r="I60" s="56">
        <v>7</v>
      </c>
      <c r="J60" s="56">
        <v>7</v>
      </c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34.5" customHeight="1">
      <c r="A61" s="463">
        <v>3</v>
      </c>
      <c r="B61" s="66" t="s">
        <v>74</v>
      </c>
      <c r="C61" s="67"/>
      <c r="D61" s="67"/>
      <c r="E61" s="67"/>
      <c r="F61" s="67"/>
      <c r="G61" s="67"/>
      <c r="H61" s="67"/>
      <c r="I61" s="67"/>
      <c r="J61" s="67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78.75" customHeight="1">
      <c r="A62" s="352"/>
      <c r="B62" s="63" t="s">
        <v>195</v>
      </c>
      <c r="C62" s="56" t="s">
        <v>163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31.5" customHeight="1">
      <c r="A63" s="463">
        <v>4</v>
      </c>
      <c r="B63" s="66" t="s">
        <v>76</v>
      </c>
      <c r="C63" s="67"/>
      <c r="D63" s="67"/>
      <c r="E63" s="67"/>
      <c r="F63" s="67"/>
      <c r="G63" s="67"/>
      <c r="H63" s="67"/>
      <c r="I63" s="67"/>
      <c r="J63" s="67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10.25" customHeight="1">
      <c r="A64" s="352"/>
      <c r="B64" s="63" t="s">
        <v>196</v>
      </c>
      <c r="C64" s="56" t="s">
        <v>149</v>
      </c>
      <c r="D64" s="56">
        <v>100</v>
      </c>
      <c r="E64" s="56">
        <v>100</v>
      </c>
      <c r="F64" s="56">
        <v>100</v>
      </c>
      <c r="G64" s="56">
        <v>100</v>
      </c>
      <c r="H64" s="56">
        <v>100</v>
      </c>
      <c r="I64" s="56">
        <v>100</v>
      </c>
      <c r="J64" s="56">
        <v>100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47.25" customHeight="1">
      <c r="A65" s="465">
        <v>5</v>
      </c>
      <c r="B65" s="66" t="s">
        <v>78</v>
      </c>
      <c r="C65" s="67"/>
      <c r="D65" s="67"/>
      <c r="E65" s="67"/>
      <c r="F65" s="67"/>
      <c r="G65" s="67"/>
      <c r="H65" s="67"/>
      <c r="I65" s="67"/>
      <c r="J65" s="67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9.75" customHeight="1">
      <c r="A66" s="467"/>
      <c r="B66" s="63" t="s">
        <v>197</v>
      </c>
      <c r="C66" s="56" t="s">
        <v>149</v>
      </c>
      <c r="D66" s="56">
        <v>100</v>
      </c>
      <c r="E66" s="56">
        <v>100</v>
      </c>
      <c r="F66" s="56">
        <v>100</v>
      </c>
      <c r="G66" s="56">
        <v>100</v>
      </c>
      <c r="H66" s="56">
        <v>100</v>
      </c>
      <c r="I66" s="56">
        <v>100</v>
      </c>
      <c r="J66" s="56">
        <v>100</v>
      </c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47.25" customHeight="1">
      <c r="A67" s="456"/>
      <c r="B67" s="63" t="s">
        <v>198</v>
      </c>
      <c r="C67" s="56" t="s">
        <v>199</v>
      </c>
      <c r="D67" s="56">
        <v>2800</v>
      </c>
      <c r="E67" s="56">
        <v>2900</v>
      </c>
      <c r="F67" s="94">
        <v>1000</v>
      </c>
      <c r="G67" s="56">
        <v>3100</v>
      </c>
      <c r="H67" s="56">
        <v>3100</v>
      </c>
      <c r="I67" s="56">
        <v>3100</v>
      </c>
      <c r="J67" s="56">
        <v>3100</v>
      </c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47.25" customHeight="1">
      <c r="A68" s="463">
        <v>6</v>
      </c>
      <c r="B68" s="66" t="s">
        <v>80</v>
      </c>
      <c r="C68" s="67"/>
      <c r="D68" s="67"/>
      <c r="E68" s="67"/>
      <c r="F68" s="67"/>
      <c r="G68" s="67"/>
      <c r="H68" s="67"/>
      <c r="I68" s="67"/>
      <c r="J68" s="67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10.25" customHeight="1">
      <c r="A69" s="352"/>
      <c r="B69" s="63" t="s">
        <v>200</v>
      </c>
      <c r="C69" s="56" t="s">
        <v>163</v>
      </c>
      <c r="D69" s="56">
        <v>1100</v>
      </c>
      <c r="E69" s="56">
        <v>1100</v>
      </c>
      <c r="F69" s="56">
        <v>1100</v>
      </c>
      <c r="G69" s="56">
        <v>1100</v>
      </c>
      <c r="H69" s="56">
        <v>1100</v>
      </c>
      <c r="I69" s="56">
        <v>1100</v>
      </c>
      <c r="J69" s="56">
        <v>1100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47.25" customHeight="1">
      <c r="A70" s="463">
        <v>7</v>
      </c>
      <c r="B70" s="66" t="s">
        <v>82</v>
      </c>
      <c r="C70" s="67"/>
      <c r="D70" s="67"/>
      <c r="E70" s="67"/>
      <c r="F70" s="67"/>
      <c r="G70" s="67"/>
      <c r="H70" s="67"/>
      <c r="I70" s="67"/>
      <c r="J70" s="67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63" customHeight="1">
      <c r="A71" s="357"/>
      <c r="B71" s="63" t="s">
        <v>201</v>
      </c>
      <c r="C71" s="56" t="s">
        <v>163</v>
      </c>
      <c r="D71" s="56">
        <v>2722</v>
      </c>
      <c r="E71" s="56">
        <v>2475</v>
      </c>
      <c r="F71" s="56">
        <v>2317</v>
      </c>
      <c r="G71" s="56">
        <v>2049</v>
      </c>
      <c r="H71" s="56">
        <v>1884</v>
      </c>
      <c r="I71" s="56">
        <v>1552</v>
      </c>
      <c r="J71" s="56">
        <v>1387</v>
      </c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94.5" customHeight="1">
      <c r="A72" s="357"/>
      <c r="B72" s="63" t="s">
        <v>202</v>
      </c>
      <c r="C72" s="56" t="s">
        <v>163</v>
      </c>
      <c r="D72" s="56">
        <v>976</v>
      </c>
      <c r="E72" s="53">
        <v>1066</v>
      </c>
      <c r="F72" s="53">
        <v>1096</v>
      </c>
      <c r="G72" s="53">
        <v>1096</v>
      </c>
      <c r="H72" s="53">
        <v>1104</v>
      </c>
      <c r="I72" s="53">
        <v>1112</v>
      </c>
      <c r="J72" s="53">
        <v>1120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63" customHeight="1">
      <c r="A73" s="357"/>
      <c r="B73" s="92" t="s">
        <v>203</v>
      </c>
      <c r="C73" s="56" t="s">
        <v>163</v>
      </c>
      <c r="D73" s="56" t="s">
        <v>204</v>
      </c>
      <c r="E73" s="95">
        <v>1000</v>
      </c>
      <c r="F73" s="53">
        <v>500</v>
      </c>
      <c r="G73" s="53">
        <v>500</v>
      </c>
      <c r="H73" s="53">
        <v>500</v>
      </c>
      <c r="I73" s="53">
        <v>500</v>
      </c>
      <c r="J73" s="53">
        <v>500</v>
      </c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78.75" customHeight="1">
      <c r="A74" s="357"/>
      <c r="B74" s="63" t="s">
        <v>205</v>
      </c>
      <c r="C74" s="56" t="s">
        <v>163</v>
      </c>
      <c r="D74" s="56" t="s">
        <v>204</v>
      </c>
      <c r="E74" s="53">
        <v>1000</v>
      </c>
      <c r="F74" s="53">
        <v>1500</v>
      </c>
      <c r="G74" s="53">
        <v>1500</v>
      </c>
      <c r="H74" s="53">
        <v>1500</v>
      </c>
      <c r="I74" s="53">
        <v>1500</v>
      </c>
      <c r="J74" s="53" t="s">
        <v>204</v>
      </c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47.25" customHeight="1">
      <c r="A75" s="352"/>
      <c r="B75" s="63" t="s">
        <v>206</v>
      </c>
      <c r="C75" s="56" t="s">
        <v>163</v>
      </c>
      <c r="D75" s="56" t="s">
        <v>204</v>
      </c>
      <c r="E75" s="56" t="s">
        <v>204</v>
      </c>
      <c r="F75" s="53">
        <v>500</v>
      </c>
      <c r="G75" s="53">
        <v>200</v>
      </c>
      <c r="H75" s="53">
        <v>150</v>
      </c>
      <c r="I75" s="56" t="s">
        <v>204</v>
      </c>
      <c r="J75" s="56" t="s">
        <v>204</v>
      </c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63" customHeight="1">
      <c r="A76" s="463">
        <v>8</v>
      </c>
      <c r="B76" s="66" t="s">
        <v>84</v>
      </c>
      <c r="C76" s="67"/>
      <c r="D76" s="67"/>
      <c r="E76" s="67"/>
      <c r="F76" s="67"/>
      <c r="G76" s="67"/>
      <c r="H76" s="67"/>
      <c r="I76" s="67"/>
      <c r="J76" s="67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41.75" customHeight="1">
      <c r="A77" s="357"/>
      <c r="B77" s="63" t="s">
        <v>207</v>
      </c>
      <c r="C77" s="56" t="s">
        <v>149</v>
      </c>
      <c r="D77" s="56" t="s">
        <v>204</v>
      </c>
      <c r="E77" s="56">
        <v>8</v>
      </c>
      <c r="F77" s="56">
        <v>12</v>
      </c>
      <c r="G77" s="56">
        <v>16</v>
      </c>
      <c r="H77" s="56">
        <v>100</v>
      </c>
      <c r="I77" s="56">
        <v>100</v>
      </c>
      <c r="J77" s="56">
        <v>100</v>
      </c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78.75" customHeight="1">
      <c r="A78" s="352"/>
      <c r="B78" s="63" t="s">
        <v>208</v>
      </c>
      <c r="C78" s="56" t="s">
        <v>149</v>
      </c>
      <c r="D78" s="56">
        <v>4.5999999999999996</v>
      </c>
      <c r="E78" s="56">
        <v>11.2</v>
      </c>
      <c r="F78" s="56">
        <v>12.4</v>
      </c>
      <c r="G78" s="56">
        <v>13.6</v>
      </c>
      <c r="H78" s="56">
        <v>15.4</v>
      </c>
      <c r="I78" s="56">
        <v>17.2</v>
      </c>
      <c r="J78" s="56">
        <v>19.100000000000001</v>
      </c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>
      <c r="A79" s="51"/>
      <c r="B79" s="55"/>
      <c r="C79" s="41"/>
      <c r="D79" s="41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>
      <c r="A80" s="51"/>
      <c r="B80" s="55"/>
      <c r="C80" s="41"/>
      <c r="D80" s="41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1"/>
      <c r="B81" s="55"/>
      <c r="C81" s="41"/>
      <c r="D81" s="41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1"/>
      <c r="B82" s="55"/>
      <c r="C82" s="41"/>
      <c r="D82" s="41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1"/>
      <c r="B83" s="55"/>
      <c r="C83" s="41"/>
      <c r="D83" s="41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1"/>
      <c r="B84" s="55"/>
      <c r="C84" s="41"/>
      <c r="D84" s="41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1"/>
      <c r="B85" s="55"/>
      <c r="C85" s="41"/>
      <c r="D85" s="41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1"/>
      <c r="B86" s="55"/>
      <c r="C86" s="41"/>
      <c r="D86" s="41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1"/>
      <c r="B87" s="55"/>
      <c r="C87" s="41"/>
      <c r="D87" s="41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1"/>
      <c r="B88" s="55"/>
      <c r="C88" s="41"/>
      <c r="D88" s="41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1"/>
      <c r="B89" s="55"/>
      <c r="C89" s="41"/>
      <c r="D89" s="41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1"/>
      <c r="B90" s="55"/>
      <c r="C90" s="41"/>
      <c r="D90" s="41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>
      <c r="A91" s="51"/>
      <c r="B91" s="55"/>
      <c r="C91" s="41"/>
      <c r="D91" s="41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>
      <c r="A92" s="51"/>
      <c r="B92" s="55"/>
      <c r="C92" s="41"/>
      <c r="D92" s="41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>
      <c r="A93" s="51"/>
      <c r="B93" s="55"/>
      <c r="C93" s="41"/>
      <c r="D93" s="41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51"/>
      <c r="B94" s="55"/>
      <c r="C94" s="41"/>
      <c r="D94" s="41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>
      <c r="A95" s="51"/>
      <c r="B95" s="55"/>
      <c r="C95" s="41"/>
      <c r="D95" s="41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>
      <c r="A96" s="51"/>
      <c r="B96" s="55"/>
      <c r="C96" s="41"/>
      <c r="D96" s="41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>
      <c r="A97" s="51"/>
      <c r="B97" s="55"/>
      <c r="C97" s="41"/>
      <c r="D97" s="41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>
      <c r="A98" s="51"/>
      <c r="B98" s="55"/>
      <c r="C98" s="41"/>
      <c r="D98" s="41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>
      <c r="A99" s="51"/>
      <c r="B99" s="55"/>
      <c r="C99" s="41"/>
      <c r="D99" s="41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>
      <c r="A100" s="51"/>
      <c r="B100" s="55"/>
      <c r="C100" s="41"/>
      <c r="D100" s="41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>
      <c r="A101" s="51"/>
      <c r="B101" s="55"/>
      <c r="C101" s="41"/>
      <c r="D101" s="4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>
      <c r="A102" s="51"/>
      <c r="B102" s="55"/>
      <c r="C102" s="41"/>
      <c r="D102" s="41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>
      <c r="A103" s="51"/>
      <c r="B103" s="55"/>
      <c r="C103" s="41"/>
      <c r="D103" s="41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>
      <c r="A104" s="51"/>
      <c r="B104" s="55"/>
      <c r="C104" s="41"/>
      <c r="D104" s="41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>
      <c r="A105" s="51"/>
      <c r="B105" s="55"/>
      <c r="C105" s="41"/>
      <c r="D105" s="41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51"/>
      <c r="B106" s="55"/>
      <c r="C106" s="41"/>
      <c r="D106" s="41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>
      <c r="A107" s="51"/>
      <c r="B107" s="55"/>
      <c r="C107" s="41"/>
      <c r="D107" s="41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>
      <c r="A108" s="51"/>
      <c r="B108" s="55"/>
      <c r="C108" s="41"/>
      <c r="D108" s="41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>
      <c r="A109" s="51"/>
      <c r="B109" s="55"/>
      <c r="C109" s="41"/>
      <c r="D109" s="41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>
      <c r="A110" s="51"/>
      <c r="B110" s="55"/>
      <c r="C110" s="41"/>
      <c r="D110" s="41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>
      <c r="A111" s="51"/>
      <c r="B111" s="55"/>
      <c r="C111" s="41"/>
      <c r="D111" s="41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>
      <c r="A112" s="51"/>
      <c r="B112" s="55"/>
      <c r="C112" s="41"/>
      <c r="D112" s="41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>
      <c r="A113" s="51"/>
      <c r="B113" s="55"/>
      <c r="C113" s="41"/>
      <c r="D113" s="41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>
      <c r="A114" s="51"/>
      <c r="B114" s="55"/>
      <c r="C114" s="41"/>
      <c r="D114" s="41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>
      <c r="A115" s="51"/>
      <c r="B115" s="55"/>
      <c r="C115" s="41"/>
      <c r="D115" s="41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>
      <c r="A116" s="51"/>
      <c r="B116" s="55"/>
      <c r="C116" s="41"/>
      <c r="D116" s="41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>
      <c r="A117" s="51"/>
      <c r="B117" s="55"/>
      <c r="C117" s="41"/>
      <c r="D117" s="41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>
      <c r="A118" s="51"/>
      <c r="B118" s="55"/>
      <c r="C118" s="41"/>
      <c r="D118" s="41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>
      <c r="A119" s="51"/>
      <c r="B119" s="55"/>
      <c r="C119" s="41"/>
      <c r="D119" s="41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>
      <c r="A120" s="51"/>
      <c r="B120" s="55"/>
      <c r="C120" s="41"/>
      <c r="D120" s="41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>
      <c r="A121" s="51"/>
      <c r="B121" s="55"/>
      <c r="C121" s="41"/>
      <c r="D121" s="41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>
      <c r="A122" s="51"/>
      <c r="B122" s="55"/>
      <c r="C122" s="41"/>
      <c r="D122" s="41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>
      <c r="A123" s="51"/>
      <c r="B123" s="55"/>
      <c r="C123" s="41"/>
      <c r="D123" s="41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>
      <c r="A124" s="51"/>
      <c r="B124" s="55"/>
      <c r="C124" s="41"/>
      <c r="D124" s="41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>
      <c r="A125" s="51"/>
      <c r="B125" s="55"/>
      <c r="C125" s="41"/>
      <c r="D125" s="41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>
      <c r="A126" s="51"/>
      <c r="B126" s="55"/>
      <c r="C126" s="41"/>
      <c r="D126" s="41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>
      <c r="A127" s="51"/>
      <c r="B127" s="55"/>
      <c r="C127" s="41"/>
      <c r="D127" s="41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>
      <c r="A128" s="51"/>
      <c r="B128" s="55"/>
      <c r="C128" s="41"/>
      <c r="D128" s="41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>
      <c r="A129" s="51"/>
      <c r="B129" s="55"/>
      <c r="C129" s="41"/>
      <c r="D129" s="41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>
      <c r="A130" s="51"/>
      <c r="B130" s="55"/>
      <c r="C130" s="41"/>
      <c r="D130" s="41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>
      <c r="A131" s="51"/>
      <c r="B131" s="55"/>
      <c r="C131" s="41"/>
      <c r="D131" s="41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>
      <c r="A132" s="51"/>
      <c r="B132" s="55"/>
      <c r="C132" s="41"/>
      <c r="D132" s="41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>
      <c r="A133" s="51"/>
      <c r="B133" s="55"/>
      <c r="C133" s="41"/>
      <c r="D133" s="41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>
      <c r="A134" s="51"/>
      <c r="B134" s="55"/>
      <c r="C134" s="41"/>
      <c r="D134" s="41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>
      <c r="A135" s="51"/>
      <c r="B135" s="55"/>
      <c r="C135" s="41"/>
      <c r="D135" s="41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>
      <c r="A136" s="51"/>
      <c r="B136" s="55"/>
      <c r="C136" s="41"/>
      <c r="D136" s="41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>
      <c r="A137" s="51"/>
      <c r="B137" s="55"/>
      <c r="C137" s="41"/>
      <c r="D137" s="41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>
      <c r="A138" s="51"/>
      <c r="B138" s="55"/>
      <c r="C138" s="41"/>
      <c r="D138" s="41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>
      <c r="A139" s="51"/>
      <c r="B139" s="55"/>
      <c r="C139" s="41"/>
      <c r="D139" s="41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>
      <c r="A140" s="51"/>
      <c r="B140" s="55"/>
      <c r="C140" s="41"/>
      <c r="D140" s="41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>
      <c r="A141" s="51"/>
      <c r="B141" s="55"/>
      <c r="C141" s="41"/>
      <c r="D141" s="41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>
      <c r="A142" s="51"/>
      <c r="B142" s="55"/>
      <c r="C142" s="41"/>
      <c r="D142" s="41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>
      <c r="A143" s="51"/>
      <c r="B143" s="55"/>
      <c r="C143" s="41"/>
      <c r="D143" s="41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>
      <c r="A144" s="51"/>
      <c r="B144" s="55"/>
      <c r="C144" s="41"/>
      <c r="D144" s="41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>
      <c r="A145" s="51"/>
      <c r="B145" s="55"/>
      <c r="C145" s="41"/>
      <c r="D145" s="41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>
      <c r="A146" s="51"/>
      <c r="B146" s="55"/>
      <c r="C146" s="41"/>
      <c r="D146" s="41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>
      <c r="A147" s="51"/>
      <c r="B147" s="55"/>
      <c r="C147" s="41"/>
      <c r="D147" s="41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>
      <c r="A148" s="51"/>
      <c r="B148" s="55"/>
      <c r="C148" s="41"/>
      <c r="D148" s="41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>
      <c r="A149" s="51"/>
      <c r="B149" s="55"/>
      <c r="C149" s="41"/>
      <c r="D149" s="41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>
      <c r="A150" s="51"/>
      <c r="B150" s="55"/>
      <c r="C150" s="41"/>
      <c r="D150" s="41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>
      <c r="A151" s="51"/>
      <c r="B151" s="55"/>
      <c r="C151" s="41"/>
      <c r="D151" s="41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>
      <c r="A152" s="51"/>
      <c r="B152" s="55"/>
      <c r="C152" s="41"/>
      <c r="D152" s="41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>
      <c r="A153" s="51"/>
      <c r="B153" s="55"/>
      <c r="C153" s="41"/>
      <c r="D153" s="41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>
      <c r="A154" s="51"/>
      <c r="B154" s="55"/>
      <c r="C154" s="41"/>
      <c r="D154" s="41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>
      <c r="A155" s="51"/>
      <c r="B155" s="55"/>
      <c r="C155" s="41"/>
      <c r="D155" s="41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>
      <c r="A156" s="51"/>
      <c r="B156" s="55"/>
      <c r="C156" s="41"/>
      <c r="D156" s="41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>
      <c r="A157" s="51"/>
      <c r="B157" s="55"/>
      <c r="C157" s="41"/>
      <c r="D157" s="41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>
      <c r="A158" s="51"/>
      <c r="B158" s="55"/>
      <c r="C158" s="41"/>
      <c r="D158" s="41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>
      <c r="A159" s="51"/>
      <c r="B159" s="55"/>
      <c r="C159" s="41"/>
      <c r="D159" s="41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>
      <c r="A160" s="51"/>
      <c r="B160" s="55"/>
      <c r="C160" s="41"/>
      <c r="D160" s="41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>
      <c r="A161" s="51"/>
      <c r="B161" s="55"/>
      <c r="C161" s="41"/>
      <c r="D161" s="41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>
      <c r="A162" s="51"/>
      <c r="B162" s="55"/>
      <c r="C162" s="41"/>
      <c r="D162" s="41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>
      <c r="A163" s="51"/>
      <c r="B163" s="55"/>
      <c r="C163" s="41"/>
      <c r="D163" s="41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>
      <c r="A164" s="51"/>
      <c r="B164" s="55"/>
      <c r="C164" s="41"/>
      <c r="D164" s="41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>
      <c r="A165" s="51"/>
      <c r="B165" s="55"/>
      <c r="C165" s="41"/>
      <c r="D165" s="41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>
      <c r="A166" s="51"/>
      <c r="B166" s="55"/>
      <c r="C166" s="41"/>
      <c r="D166" s="41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>
      <c r="A167" s="51"/>
      <c r="B167" s="55"/>
      <c r="C167" s="41"/>
      <c r="D167" s="41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>
      <c r="A168" s="51"/>
      <c r="B168" s="55"/>
      <c r="C168" s="41"/>
      <c r="D168" s="41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>
      <c r="A169" s="51"/>
      <c r="B169" s="55"/>
      <c r="C169" s="41"/>
      <c r="D169" s="41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>
      <c r="A170" s="51"/>
      <c r="B170" s="55"/>
      <c r="C170" s="41"/>
      <c r="D170" s="41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>
      <c r="A171" s="51"/>
      <c r="B171" s="55"/>
      <c r="C171" s="41"/>
      <c r="D171" s="41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>
      <c r="A172" s="51"/>
      <c r="B172" s="55"/>
      <c r="C172" s="41"/>
      <c r="D172" s="41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>
      <c r="A173" s="51"/>
      <c r="B173" s="55"/>
      <c r="C173" s="41"/>
      <c r="D173" s="41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>
      <c r="A174" s="51"/>
      <c r="B174" s="55"/>
      <c r="C174" s="41"/>
      <c r="D174" s="41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>
      <c r="A175" s="51"/>
      <c r="B175" s="55"/>
      <c r="C175" s="41"/>
      <c r="D175" s="41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>
      <c r="A176" s="51"/>
      <c r="B176" s="55"/>
      <c r="C176" s="41"/>
      <c r="D176" s="41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>
      <c r="A177" s="51"/>
      <c r="B177" s="55"/>
      <c r="C177" s="41"/>
      <c r="D177" s="41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>
      <c r="A178" s="51"/>
      <c r="B178" s="55"/>
      <c r="C178" s="41"/>
      <c r="D178" s="41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>
      <c r="A179" s="51"/>
      <c r="B179" s="55"/>
      <c r="C179" s="41"/>
      <c r="D179" s="41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>
      <c r="A180" s="51"/>
      <c r="B180" s="55"/>
      <c r="C180" s="41"/>
      <c r="D180" s="41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>
      <c r="A181" s="51"/>
      <c r="B181" s="55"/>
      <c r="C181" s="41"/>
      <c r="D181" s="41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>
      <c r="A182" s="51"/>
      <c r="B182" s="55"/>
      <c r="C182" s="41"/>
      <c r="D182" s="41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>
      <c r="A183" s="51"/>
      <c r="B183" s="55"/>
      <c r="C183" s="41"/>
      <c r="D183" s="41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>
      <c r="A184" s="51"/>
      <c r="B184" s="55"/>
      <c r="C184" s="41"/>
      <c r="D184" s="41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>
      <c r="A185" s="51"/>
      <c r="B185" s="55"/>
      <c r="C185" s="41"/>
      <c r="D185" s="41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>
      <c r="A186" s="51"/>
      <c r="B186" s="55"/>
      <c r="C186" s="41"/>
      <c r="D186" s="41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>
      <c r="A187" s="51"/>
      <c r="B187" s="55"/>
      <c r="C187" s="41"/>
      <c r="D187" s="41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>
      <c r="A188" s="51"/>
      <c r="B188" s="55"/>
      <c r="C188" s="41"/>
      <c r="D188" s="41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>
      <c r="A189" s="51"/>
      <c r="B189" s="55"/>
      <c r="C189" s="41"/>
      <c r="D189" s="41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>
      <c r="A190" s="51"/>
      <c r="B190" s="55"/>
      <c r="C190" s="41"/>
      <c r="D190" s="41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>
      <c r="A191" s="51"/>
      <c r="B191" s="55"/>
      <c r="C191" s="41"/>
      <c r="D191" s="41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>
      <c r="A192" s="51"/>
      <c r="B192" s="55"/>
      <c r="C192" s="41"/>
      <c r="D192" s="41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>
      <c r="A193" s="51"/>
      <c r="B193" s="55"/>
      <c r="C193" s="41"/>
      <c r="D193" s="41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>
      <c r="A194" s="51"/>
      <c r="B194" s="55"/>
      <c r="C194" s="41"/>
      <c r="D194" s="41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>
      <c r="A195" s="51"/>
      <c r="B195" s="55"/>
      <c r="C195" s="41"/>
      <c r="D195" s="41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>
      <c r="A196" s="51"/>
      <c r="B196" s="55"/>
      <c r="C196" s="41"/>
      <c r="D196" s="41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>
      <c r="A197" s="51"/>
      <c r="B197" s="55"/>
      <c r="C197" s="41"/>
      <c r="D197" s="41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>
      <c r="A198" s="51"/>
      <c r="B198" s="55"/>
      <c r="C198" s="41"/>
      <c r="D198" s="41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>
      <c r="A199" s="51"/>
      <c r="B199" s="55"/>
      <c r="C199" s="41"/>
      <c r="D199" s="41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>
      <c r="A200" s="51"/>
      <c r="B200" s="55"/>
      <c r="C200" s="41"/>
      <c r="D200" s="41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>
      <c r="A201" s="51"/>
      <c r="B201" s="55"/>
      <c r="C201" s="41"/>
      <c r="D201" s="41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>
      <c r="A202" s="51"/>
      <c r="B202" s="55"/>
      <c r="C202" s="41"/>
      <c r="D202" s="41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>
      <c r="A203" s="51"/>
      <c r="B203" s="55"/>
      <c r="C203" s="41"/>
      <c r="D203" s="41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51"/>
      <c r="B204" s="55"/>
      <c r="C204" s="41"/>
      <c r="D204" s="41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>
      <c r="A205" s="51"/>
      <c r="B205" s="55"/>
      <c r="C205" s="41"/>
      <c r="D205" s="41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>
      <c r="A206" s="51"/>
      <c r="B206" s="55"/>
      <c r="C206" s="41"/>
      <c r="D206" s="41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>
      <c r="A207" s="51"/>
      <c r="B207" s="55"/>
      <c r="C207" s="41"/>
      <c r="D207" s="41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>
      <c r="A208" s="51"/>
      <c r="B208" s="55"/>
      <c r="C208" s="41"/>
      <c r="D208" s="41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>
      <c r="A209" s="51"/>
      <c r="B209" s="55"/>
      <c r="C209" s="41"/>
      <c r="D209" s="41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>
      <c r="A210" s="51"/>
      <c r="B210" s="55"/>
      <c r="C210" s="41"/>
      <c r="D210" s="41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>
      <c r="A211" s="51"/>
      <c r="B211" s="55"/>
      <c r="C211" s="41"/>
      <c r="D211" s="41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>
      <c r="A212" s="51"/>
      <c r="B212" s="55"/>
      <c r="C212" s="41"/>
      <c r="D212" s="41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>
      <c r="A213" s="51"/>
      <c r="B213" s="55"/>
      <c r="C213" s="41"/>
      <c r="D213" s="41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>
      <c r="A214" s="51"/>
      <c r="B214" s="55"/>
      <c r="C214" s="41"/>
      <c r="D214" s="41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>
      <c r="A215" s="51"/>
      <c r="B215" s="55"/>
      <c r="C215" s="41"/>
      <c r="D215" s="41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>
      <c r="A216" s="51"/>
      <c r="B216" s="55"/>
      <c r="C216" s="41"/>
      <c r="D216" s="41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>
      <c r="A217" s="51"/>
      <c r="B217" s="55"/>
      <c r="C217" s="41"/>
      <c r="D217" s="41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>
      <c r="A218" s="51"/>
      <c r="B218" s="55"/>
      <c r="C218" s="41"/>
      <c r="D218" s="41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>
      <c r="A219" s="51"/>
      <c r="B219" s="55"/>
      <c r="C219" s="41"/>
      <c r="D219" s="41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>
      <c r="A220" s="51"/>
      <c r="B220" s="55"/>
      <c r="C220" s="41"/>
      <c r="D220" s="41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>
      <c r="A221" s="51"/>
      <c r="B221" s="55"/>
      <c r="C221" s="41"/>
      <c r="D221" s="41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>
      <c r="A222" s="51"/>
      <c r="B222" s="55"/>
      <c r="C222" s="41"/>
      <c r="D222" s="41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>
      <c r="A223" s="51"/>
      <c r="B223" s="55"/>
      <c r="C223" s="41"/>
      <c r="D223" s="41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>
      <c r="A224" s="51"/>
      <c r="B224" s="55"/>
      <c r="C224" s="41"/>
      <c r="D224" s="41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>
      <c r="A225" s="51"/>
      <c r="B225" s="55"/>
      <c r="C225" s="41"/>
      <c r="D225" s="41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>
      <c r="A226" s="51"/>
      <c r="B226" s="55"/>
      <c r="C226" s="41"/>
      <c r="D226" s="41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>
      <c r="A227" s="51"/>
      <c r="B227" s="55"/>
      <c r="C227" s="41"/>
      <c r="D227" s="41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>
      <c r="A228" s="51"/>
      <c r="B228" s="55"/>
      <c r="C228" s="41"/>
      <c r="D228" s="41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>
      <c r="A229" s="51"/>
      <c r="B229" s="55"/>
      <c r="C229" s="41"/>
      <c r="D229" s="41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>
      <c r="A230" s="51"/>
      <c r="B230" s="55"/>
      <c r="C230" s="41"/>
      <c r="D230" s="41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>
      <c r="A231" s="51"/>
      <c r="B231" s="55"/>
      <c r="C231" s="41"/>
      <c r="D231" s="41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>
      <c r="A232" s="51"/>
      <c r="B232" s="55"/>
      <c r="C232" s="41"/>
      <c r="D232" s="41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>
      <c r="A233" s="51"/>
      <c r="B233" s="55"/>
      <c r="C233" s="41"/>
      <c r="D233" s="41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>
      <c r="A234" s="51"/>
      <c r="B234" s="55"/>
      <c r="C234" s="41"/>
      <c r="D234" s="41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>
      <c r="A235" s="51"/>
      <c r="B235" s="55"/>
      <c r="C235" s="41"/>
      <c r="D235" s="41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>
      <c r="A236" s="51"/>
      <c r="B236" s="55"/>
      <c r="C236" s="41"/>
      <c r="D236" s="41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>
      <c r="A237" s="51"/>
      <c r="B237" s="55"/>
      <c r="C237" s="41"/>
      <c r="D237" s="41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>
      <c r="A238" s="51"/>
      <c r="B238" s="55"/>
      <c r="C238" s="41"/>
      <c r="D238" s="41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>
      <c r="A239" s="51"/>
      <c r="B239" s="55"/>
      <c r="C239" s="41"/>
      <c r="D239" s="41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>
      <c r="A240" s="51"/>
      <c r="B240" s="55"/>
      <c r="C240" s="41"/>
      <c r="D240" s="41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>
      <c r="A241" s="51"/>
      <c r="B241" s="55"/>
      <c r="C241" s="41"/>
      <c r="D241" s="41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>
      <c r="A242" s="51"/>
      <c r="B242" s="55"/>
      <c r="C242" s="41"/>
      <c r="D242" s="41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>
      <c r="A243" s="51"/>
      <c r="B243" s="55"/>
      <c r="C243" s="41"/>
      <c r="D243" s="41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>
      <c r="A244" s="51"/>
      <c r="B244" s="55"/>
      <c r="C244" s="41"/>
      <c r="D244" s="41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>
      <c r="A245" s="51"/>
      <c r="B245" s="55"/>
      <c r="C245" s="41"/>
      <c r="D245" s="41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>
      <c r="A246" s="51"/>
      <c r="B246" s="55"/>
      <c r="C246" s="41"/>
      <c r="D246" s="41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>
      <c r="A247" s="51"/>
      <c r="B247" s="55"/>
      <c r="C247" s="41"/>
      <c r="D247" s="41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>
      <c r="A248" s="51"/>
      <c r="B248" s="55"/>
      <c r="C248" s="41"/>
      <c r="D248" s="41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>
      <c r="A249" s="51"/>
      <c r="B249" s="55"/>
      <c r="C249" s="41"/>
      <c r="D249" s="41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>
      <c r="A250" s="51"/>
      <c r="B250" s="55"/>
      <c r="C250" s="41"/>
      <c r="D250" s="41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>
      <c r="A251" s="51"/>
      <c r="B251" s="55"/>
      <c r="C251" s="41"/>
      <c r="D251" s="41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>
      <c r="A252" s="51"/>
      <c r="B252" s="55"/>
      <c r="C252" s="41"/>
      <c r="D252" s="41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>
      <c r="A253" s="51"/>
      <c r="B253" s="55"/>
      <c r="C253" s="41"/>
      <c r="D253" s="41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>
      <c r="A254" s="51"/>
      <c r="B254" s="55"/>
      <c r="C254" s="41"/>
      <c r="D254" s="41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>
      <c r="A255" s="51"/>
      <c r="B255" s="55"/>
      <c r="C255" s="41"/>
      <c r="D255" s="41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>
      <c r="A256" s="51"/>
      <c r="B256" s="55"/>
      <c r="C256" s="41"/>
      <c r="D256" s="41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>
      <c r="A257" s="51"/>
      <c r="B257" s="55"/>
      <c r="C257" s="41"/>
      <c r="D257" s="41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>
      <c r="A258" s="51"/>
      <c r="B258" s="55"/>
      <c r="C258" s="41"/>
      <c r="D258" s="41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>
      <c r="A259" s="51"/>
      <c r="B259" s="55"/>
      <c r="C259" s="41"/>
      <c r="D259" s="41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>
      <c r="A260" s="51"/>
      <c r="B260" s="55"/>
      <c r="C260" s="41"/>
      <c r="D260" s="41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>
      <c r="A261" s="51"/>
      <c r="B261" s="55"/>
      <c r="C261" s="41"/>
      <c r="D261" s="41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>
      <c r="A262" s="51"/>
      <c r="B262" s="55"/>
      <c r="C262" s="41"/>
      <c r="D262" s="41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>
      <c r="A263" s="51"/>
      <c r="B263" s="55"/>
      <c r="C263" s="41"/>
      <c r="D263" s="41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>
      <c r="A264" s="51"/>
      <c r="B264" s="55"/>
      <c r="C264" s="41"/>
      <c r="D264" s="41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>
      <c r="A265" s="51"/>
      <c r="B265" s="55"/>
      <c r="C265" s="41"/>
      <c r="D265" s="41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>
      <c r="A266" s="51"/>
      <c r="B266" s="55"/>
      <c r="C266" s="41"/>
      <c r="D266" s="41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>
      <c r="A267" s="51"/>
      <c r="B267" s="55"/>
      <c r="C267" s="41"/>
      <c r="D267" s="41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>
      <c r="A268" s="51"/>
      <c r="B268" s="55"/>
      <c r="C268" s="41"/>
      <c r="D268" s="41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>
      <c r="A269" s="51"/>
      <c r="B269" s="55"/>
      <c r="C269" s="41"/>
      <c r="D269" s="41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>
      <c r="A270" s="51"/>
      <c r="B270" s="55"/>
      <c r="C270" s="41"/>
      <c r="D270" s="41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>
      <c r="A271" s="51"/>
      <c r="B271" s="55"/>
      <c r="C271" s="41"/>
      <c r="D271" s="41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>
      <c r="A272" s="51"/>
      <c r="B272" s="55"/>
      <c r="C272" s="41"/>
      <c r="D272" s="41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>
      <c r="A273" s="51"/>
      <c r="B273" s="55"/>
      <c r="C273" s="41"/>
      <c r="D273" s="41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>
      <c r="A274" s="51"/>
      <c r="B274" s="55"/>
      <c r="C274" s="41"/>
      <c r="D274" s="41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>
      <c r="A275" s="51"/>
      <c r="B275" s="55"/>
      <c r="C275" s="41"/>
      <c r="D275" s="41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>
      <c r="A276" s="51"/>
      <c r="B276" s="55"/>
      <c r="C276" s="41"/>
      <c r="D276" s="41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>
      <c r="A277" s="51"/>
      <c r="B277" s="55"/>
      <c r="C277" s="41"/>
      <c r="D277" s="41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>
      <c r="A278" s="51"/>
      <c r="B278" s="55"/>
      <c r="C278" s="41"/>
      <c r="D278" s="41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68:A69"/>
    <mergeCell ref="A70:A75"/>
    <mergeCell ref="A76:A78"/>
    <mergeCell ref="A18:A19"/>
    <mergeCell ref="A20:A21"/>
    <mergeCell ref="A22:A23"/>
    <mergeCell ref="A24:A33"/>
    <mergeCell ref="A34:A35"/>
    <mergeCell ref="A36:A42"/>
    <mergeCell ref="A43:A45"/>
    <mergeCell ref="A56:A57"/>
    <mergeCell ref="A58:A60"/>
    <mergeCell ref="A61:A62"/>
    <mergeCell ref="A63:A64"/>
    <mergeCell ref="A65:A67"/>
    <mergeCell ref="J48:J49"/>
    <mergeCell ref="A46:A47"/>
    <mergeCell ref="A48:A55"/>
    <mergeCell ref="B48:B49"/>
    <mergeCell ref="C48:C49"/>
    <mergeCell ref="D48:D49"/>
    <mergeCell ref="E48:E49"/>
    <mergeCell ref="F48:F49"/>
    <mergeCell ref="A10:A15"/>
    <mergeCell ref="A16:A17"/>
    <mergeCell ref="G48:G49"/>
    <mergeCell ref="H48:H49"/>
    <mergeCell ref="I48:I49"/>
    <mergeCell ref="A1:A2"/>
    <mergeCell ref="B1:B2"/>
    <mergeCell ref="C1:C2"/>
    <mergeCell ref="D1:J1"/>
    <mergeCell ref="A3:A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76.5703125" customWidth="1"/>
    <col min="2" max="2" width="8" customWidth="1"/>
    <col min="3" max="3" width="14.7109375" customWidth="1"/>
    <col min="4" max="6" width="8" customWidth="1"/>
  </cols>
  <sheetData>
    <row r="1" spans="1:5">
      <c r="A1" s="55"/>
      <c r="C1" s="69"/>
    </row>
    <row r="2" spans="1:5" ht="30" customHeight="1">
      <c r="A2" s="55" t="s">
        <v>209</v>
      </c>
      <c r="B2" s="47">
        <v>70</v>
      </c>
      <c r="C2" s="69" t="s">
        <v>210</v>
      </c>
      <c r="E2" s="47">
        <f>B3+B15+B18+B4+B5+B21+B22</f>
        <v>200</v>
      </c>
    </row>
    <row r="3" spans="1:5" ht="45" customHeight="1">
      <c r="A3" s="55" t="s">
        <v>211</v>
      </c>
      <c r="B3" s="70">
        <v>40</v>
      </c>
      <c r="C3" s="69"/>
    </row>
    <row r="4" spans="1:5" ht="30" customHeight="1">
      <c r="A4" s="55" t="s">
        <v>212</v>
      </c>
      <c r="B4" s="70">
        <v>20</v>
      </c>
      <c r="C4" s="69" t="s">
        <v>210</v>
      </c>
    </row>
    <row r="5" spans="1:5" ht="30" customHeight="1">
      <c r="A5" s="55" t="s">
        <v>213</v>
      </c>
      <c r="B5" s="70">
        <v>20</v>
      </c>
      <c r="C5" s="69"/>
    </row>
    <row r="6" spans="1:5">
      <c r="A6" s="55" t="s">
        <v>214</v>
      </c>
      <c r="B6" s="47">
        <v>25</v>
      </c>
      <c r="C6" s="69"/>
    </row>
    <row r="7" spans="1:5" ht="30" customHeight="1">
      <c r="A7" s="55" t="s">
        <v>215</v>
      </c>
      <c r="B7" s="47">
        <v>25</v>
      </c>
      <c r="C7" s="69"/>
    </row>
    <row r="8" spans="1:5" ht="30" customHeight="1">
      <c r="A8" s="55" t="s">
        <v>216</v>
      </c>
      <c r="B8" s="47">
        <v>25</v>
      </c>
      <c r="C8" s="69"/>
    </row>
    <row r="9" spans="1:5" ht="30" customHeight="1">
      <c r="A9" s="55" t="s">
        <v>217</v>
      </c>
      <c r="B9" s="47">
        <v>30</v>
      </c>
      <c r="C9" s="69"/>
    </row>
    <row r="10" spans="1:5" ht="30" customHeight="1">
      <c r="A10" s="55" t="s">
        <v>218</v>
      </c>
      <c r="B10" s="47">
        <v>10</v>
      </c>
      <c r="C10" s="69"/>
    </row>
    <row r="11" spans="1:5" ht="30" customHeight="1">
      <c r="A11" s="55" t="s">
        <v>219</v>
      </c>
      <c r="B11" s="47">
        <v>15</v>
      </c>
      <c r="C11" s="69"/>
    </row>
    <row r="12" spans="1:5" ht="30" customHeight="1">
      <c r="A12" s="55" t="s">
        <v>220</v>
      </c>
      <c r="B12" s="47">
        <v>10</v>
      </c>
      <c r="C12" s="69"/>
    </row>
    <row r="13" spans="1:5" ht="30" customHeight="1">
      <c r="A13" s="55" t="s">
        <v>221</v>
      </c>
      <c r="B13" s="47">
        <v>25</v>
      </c>
      <c r="C13" s="69" t="s">
        <v>210</v>
      </c>
    </row>
    <row r="14" spans="1:5" ht="30" customHeight="1">
      <c r="A14" s="55" t="s">
        <v>222</v>
      </c>
      <c r="B14" s="47">
        <v>70</v>
      </c>
      <c r="C14" s="69" t="s">
        <v>210</v>
      </c>
    </row>
    <row r="15" spans="1:5">
      <c r="A15" s="55" t="s">
        <v>223</v>
      </c>
      <c r="B15" s="70">
        <v>45</v>
      </c>
      <c r="C15" s="69" t="s">
        <v>210</v>
      </c>
    </row>
    <row r="16" spans="1:5">
      <c r="A16" s="55" t="s">
        <v>224</v>
      </c>
      <c r="B16" s="47">
        <v>30</v>
      </c>
      <c r="C16" s="69"/>
    </row>
    <row r="17" spans="1:3" ht="30" customHeight="1">
      <c r="A17" s="55" t="s">
        <v>225</v>
      </c>
      <c r="B17" s="47">
        <v>30</v>
      </c>
      <c r="C17" s="69"/>
    </row>
    <row r="18" spans="1:3">
      <c r="A18" s="55" t="s">
        <v>226</v>
      </c>
      <c r="B18" s="70">
        <v>25</v>
      </c>
      <c r="C18" s="69"/>
    </row>
    <row r="19" spans="1:3">
      <c r="A19" s="55" t="s">
        <v>227</v>
      </c>
      <c r="B19" s="47">
        <v>30</v>
      </c>
      <c r="C19" s="69"/>
    </row>
    <row r="20" spans="1:3">
      <c r="A20" s="55" t="s">
        <v>228</v>
      </c>
      <c r="B20" s="47">
        <v>30</v>
      </c>
      <c r="C20" s="69"/>
    </row>
    <row r="21" spans="1:3" ht="15.75" customHeight="1">
      <c r="A21" s="55" t="s">
        <v>229</v>
      </c>
      <c r="B21" s="70">
        <v>20</v>
      </c>
      <c r="C21" s="69"/>
    </row>
    <row r="22" spans="1:3" ht="15.75" customHeight="1">
      <c r="A22" s="55" t="s">
        <v>230</v>
      </c>
      <c r="B22" s="70">
        <v>30</v>
      </c>
      <c r="C22" s="69"/>
    </row>
    <row r="23" spans="1:3" ht="15.75" customHeight="1">
      <c r="A23" s="55" t="s">
        <v>231</v>
      </c>
      <c r="B23" s="47">
        <v>30</v>
      </c>
      <c r="C23" s="69"/>
    </row>
    <row r="24" spans="1:3" ht="30" customHeight="1">
      <c r="A24" s="55" t="s">
        <v>232</v>
      </c>
      <c r="B24" s="47">
        <v>10</v>
      </c>
      <c r="C24" s="69"/>
    </row>
    <row r="25" spans="1:3" ht="15.75" customHeight="1">
      <c r="A25" s="55" t="s">
        <v>233</v>
      </c>
      <c r="B25" s="47">
        <v>50</v>
      </c>
      <c r="C25" s="69" t="s">
        <v>120</v>
      </c>
    </row>
    <row r="26" spans="1:3" ht="30" customHeight="1">
      <c r="A26" s="55" t="s">
        <v>234</v>
      </c>
      <c r="B26" s="47">
        <v>50.2</v>
      </c>
      <c r="C26" s="69"/>
    </row>
    <row r="27" spans="1:3" ht="30" customHeight="1">
      <c r="A27" s="55" t="s">
        <v>235</v>
      </c>
      <c r="B27" s="47">
        <v>5</v>
      </c>
      <c r="C27" s="69" t="s">
        <v>121</v>
      </c>
    </row>
    <row r="28" spans="1:3" ht="15.75" customHeight="1">
      <c r="A28" s="55"/>
      <c r="B28" s="47">
        <f>SUM(B2:B27)</f>
        <v>770.2</v>
      </c>
      <c r="C28" s="69"/>
    </row>
    <row r="29" spans="1:3" ht="15.75" customHeight="1">
      <c r="A29" s="55"/>
      <c r="C29" s="69"/>
    </row>
    <row r="30" spans="1:3" ht="15.75" customHeight="1">
      <c r="A30" s="55"/>
      <c r="C30" s="69"/>
    </row>
    <row r="31" spans="1:3" ht="76.5" customHeight="1">
      <c r="A31" s="46" t="s">
        <v>236</v>
      </c>
      <c r="C31" s="69"/>
    </row>
    <row r="32" spans="1:3" ht="15.75" customHeight="1">
      <c r="A32" s="55"/>
      <c r="C32" s="69"/>
    </row>
    <row r="33" spans="1:3" ht="15.75" customHeight="1">
      <c r="A33" s="55"/>
      <c r="C33" s="69"/>
    </row>
    <row r="34" spans="1:3" ht="15.75" customHeight="1">
      <c r="A34" s="55"/>
      <c r="C34" s="69"/>
    </row>
    <row r="35" spans="1:3" ht="15.75" customHeight="1">
      <c r="A35" s="55"/>
      <c r="C35" s="69"/>
    </row>
    <row r="36" spans="1:3" ht="15.75" customHeight="1">
      <c r="A36" s="55"/>
      <c r="C36" s="69"/>
    </row>
    <row r="37" spans="1:3" ht="15.75" customHeight="1">
      <c r="A37" s="55"/>
      <c r="C37" s="69"/>
    </row>
    <row r="38" spans="1:3" ht="15.75" customHeight="1">
      <c r="A38" s="55"/>
      <c r="C38" s="69"/>
    </row>
    <row r="39" spans="1:3" ht="15.75" customHeight="1">
      <c r="A39" s="55"/>
      <c r="C39" s="69"/>
    </row>
    <row r="40" spans="1:3" ht="15.75" customHeight="1">
      <c r="A40" s="55"/>
      <c r="C40" s="69"/>
    </row>
    <row r="41" spans="1:3" ht="15.75" customHeight="1">
      <c r="A41" s="55"/>
      <c r="C41" s="69"/>
    </row>
    <row r="42" spans="1:3" ht="15.75" customHeight="1">
      <c r="A42" s="55"/>
      <c r="C42" s="69"/>
    </row>
    <row r="43" spans="1:3" ht="15.75" customHeight="1">
      <c r="A43" s="55"/>
      <c r="C43" s="69"/>
    </row>
    <row r="44" spans="1:3" ht="15.75" customHeight="1">
      <c r="A44" s="55"/>
      <c r="C44" s="69"/>
    </row>
    <row r="45" spans="1:3" ht="15.75" customHeight="1">
      <c r="A45" s="55"/>
      <c r="C45" s="69"/>
    </row>
    <row r="46" spans="1:3" ht="15.75" customHeight="1">
      <c r="A46" s="55"/>
      <c r="C46" s="69"/>
    </row>
    <row r="47" spans="1:3" ht="15.75" customHeight="1">
      <c r="A47" s="55"/>
      <c r="C47" s="69"/>
    </row>
    <row r="48" spans="1:3" ht="15.75" customHeight="1">
      <c r="A48" s="55"/>
      <c r="C48" s="69"/>
    </row>
    <row r="49" spans="1:3" ht="15.75" customHeight="1">
      <c r="A49" s="55"/>
      <c r="C49" s="69"/>
    </row>
    <row r="50" spans="1:3" ht="15.75" customHeight="1">
      <c r="A50" s="55"/>
      <c r="C50" s="69"/>
    </row>
    <row r="51" spans="1:3" ht="15.75" customHeight="1">
      <c r="A51" s="55"/>
      <c r="C51" s="69"/>
    </row>
    <row r="52" spans="1:3" ht="15.75" customHeight="1">
      <c r="A52" s="55"/>
      <c r="C52" s="69"/>
    </row>
    <row r="53" spans="1:3" ht="15.75" customHeight="1">
      <c r="A53" s="55"/>
      <c r="C53" s="69"/>
    </row>
    <row r="54" spans="1:3" ht="15.75" customHeight="1">
      <c r="A54" s="55"/>
      <c r="C54" s="69"/>
    </row>
    <row r="55" spans="1:3" ht="15.75" customHeight="1">
      <c r="A55" s="55"/>
      <c r="C55" s="69"/>
    </row>
    <row r="56" spans="1:3" ht="15.75" customHeight="1">
      <c r="A56" s="55"/>
      <c r="C56" s="69"/>
    </row>
    <row r="57" spans="1:3" ht="15.75" customHeight="1">
      <c r="A57" s="55"/>
      <c r="C57" s="69"/>
    </row>
    <row r="58" spans="1:3" ht="15.75" customHeight="1">
      <c r="A58" s="55"/>
      <c r="C58" s="69"/>
    </row>
    <row r="59" spans="1:3" ht="15.75" customHeight="1">
      <c r="A59" s="55"/>
      <c r="C59" s="69"/>
    </row>
    <row r="60" spans="1:3" ht="15.75" customHeight="1">
      <c r="A60" s="55"/>
      <c r="C60" s="69"/>
    </row>
    <row r="61" spans="1:3" ht="15.75" customHeight="1">
      <c r="A61" s="55"/>
      <c r="C61" s="69"/>
    </row>
    <row r="62" spans="1:3" ht="15.75" customHeight="1">
      <c r="A62" s="55"/>
      <c r="C62" s="69"/>
    </row>
    <row r="63" spans="1:3" ht="15.75" customHeight="1">
      <c r="A63" s="55"/>
      <c r="C63" s="69"/>
    </row>
    <row r="64" spans="1:3" ht="15.75" customHeight="1">
      <c r="A64" s="55"/>
      <c r="C64" s="69"/>
    </row>
    <row r="65" spans="1:3" ht="15.75" customHeight="1">
      <c r="A65" s="55"/>
      <c r="C65" s="69"/>
    </row>
    <row r="66" spans="1:3" ht="15.75" customHeight="1">
      <c r="A66" s="55"/>
      <c r="C66" s="69"/>
    </row>
    <row r="67" spans="1:3" ht="15.75" customHeight="1">
      <c r="A67" s="55"/>
      <c r="C67" s="69"/>
    </row>
    <row r="68" spans="1:3" ht="15.75" customHeight="1">
      <c r="A68" s="55"/>
      <c r="C68" s="69"/>
    </row>
    <row r="69" spans="1:3" ht="15.75" customHeight="1">
      <c r="A69" s="55"/>
      <c r="C69" s="69"/>
    </row>
    <row r="70" spans="1:3" ht="15.75" customHeight="1">
      <c r="A70" s="55"/>
      <c r="C70" s="69"/>
    </row>
    <row r="71" spans="1:3" ht="15.75" customHeight="1">
      <c r="A71" s="55"/>
      <c r="C71" s="69"/>
    </row>
    <row r="72" spans="1:3" ht="15.75" customHeight="1">
      <c r="A72" s="55"/>
      <c r="C72" s="69"/>
    </row>
    <row r="73" spans="1:3" ht="15.75" customHeight="1">
      <c r="A73" s="55"/>
      <c r="C73" s="69"/>
    </row>
    <row r="74" spans="1:3" ht="15.75" customHeight="1">
      <c r="A74" s="55"/>
      <c r="C74" s="69"/>
    </row>
    <row r="75" spans="1:3" ht="15.75" customHeight="1">
      <c r="A75" s="55"/>
      <c r="C75" s="69"/>
    </row>
    <row r="76" spans="1:3" ht="15.75" customHeight="1">
      <c r="A76" s="55"/>
      <c r="C76" s="69"/>
    </row>
    <row r="77" spans="1:3" ht="15.75" customHeight="1">
      <c r="A77" s="55"/>
      <c r="C77" s="69"/>
    </row>
    <row r="78" spans="1:3" ht="15.75" customHeight="1">
      <c r="A78" s="55"/>
      <c r="C78" s="69"/>
    </row>
    <row r="79" spans="1:3" ht="15.75" customHeight="1">
      <c r="A79" s="55"/>
      <c r="C79" s="69"/>
    </row>
    <row r="80" spans="1:3" ht="15.75" customHeight="1">
      <c r="A80" s="55"/>
      <c r="C80" s="69"/>
    </row>
    <row r="81" spans="1:3" ht="15.75" customHeight="1">
      <c r="A81" s="55"/>
      <c r="C81" s="69"/>
    </row>
    <row r="82" spans="1:3" ht="15.75" customHeight="1">
      <c r="A82" s="55"/>
      <c r="C82" s="69"/>
    </row>
    <row r="83" spans="1:3" ht="15.75" customHeight="1">
      <c r="A83" s="55"/>
      <c r="C83" s="69"/>
    </row>
    <row r="84" spans="1:3" ht="15.75" customHeight="1">
      <c r="A84" s="55"/>
      <c r="C84" s="69"/>
    </row>
    <row r="85" spans="1:3" ht="15.75" customHeight="1">
      <c r="A85" s="55"/>
      <c r="C85" s="69"/>
    </row>
    <row r="86" spans="1:3" ht="15.75" customHeight="1">
      <c r="A86" s="55"/>
      <c r="C86" s="69"/>
    </row>
    <row r="87" spans="1:3" ht="15.75" customHeight="1">
      <c r="A87" s="55"/>
      <c r="C87" s="69"/>
    </row>
    <row r="88" spans="1:3" ht="15.75" customHeight="1">
      <c r="A88" s="55"/>
      <c r="C88" s="69"/>
    </row>
    <row r="89" spans="1:3" ht="15.75" customHeight="1">
      <c r="A89" s="55"/>
      <c r="C89" s="69"/>
    </row>
    <row r="90" spans="1:3" ht="15.75" customHeight="1">
      <c r="A90" s="55"/>
      <c r="C90" s="69"/>
    </row>
    <row r="91" spans="1:3" ht="15.75" customHeight="1">
      <c r="A91" s="55"/>
      <c r="C91" s="69"/>
    </row>
    <row r="92" spans="1:3" ht="15.75" customHeight="1">
      <c r="A92" s="55"/>
      <c r="C92" s="69"/>
    </row>
    <row r="93" spans="1:3" ht="15.75" customHeight="1">
      <c r="A93" s="55"/>
      <c r="C93" s="69"/>
    </row>
    <row r="94" spans="1:3" ht="15.75" customHeight="1">
      <c r="A94" s="55"/>
      <c r="C94" s="69"/>
    </row>
    <row r="95" spans="1:3" ht="15.75" customHeight="1">
      <c r="A95" s="55"/>
      <c r="C95" s="69"/>
    </row>
    <row r="96" spans="1:3" ht="15.75" customHeight="1">
      <c r="A96" s="55"/>
      <c r="C96" s="69"/>
    </row>
    <row r="97" spans="1:3" ht="15.75" customHeight="1">
      <c r="A97" s="55"/>
      <c r="C97" s="69"/>
    </row>
    <row r="98" spans="1:3" ht="15.75" customHeight="1">
      <c r="A98" s="55"/>
      <c r="C98" s="69"/>
    </row>
    <row r="99" spans="1:3" ht="15.75" customHeight="1">
      <c r="A99" s="55"/>
      <c r="C99" s="69"/>
    </row>
    <row r="100" spans="1:3" ht="15.75" customHeight="1">
      <c r="A100" s="55"/>
      <c r="C100" s="69"/>
    </row>
    <row r="101" spans="1:3" ht="15.75" customHeight="1">
      <c r="A101" s="55"/>
      <c r="C101" s="69"/>
    </row>
    <row r="102" spans="1:3" ht="15.75" customHeight="1">
      <c r="A102" s="55"/>
      <c r="C102" s="69"/>
    </row>
    <row r="103" spans="1:3" ht="15.75" customHeight="1">
      <c r="A103" s="55"/>
      <c r="C103" s="69"/>
    </row>
    <row r="104" spans="1:3" ht="15.75" customHeight="1">
      <c r="A104" s="55"/>
      <c r="C104" s="69"/>
    </row>
    <row r="105" spans="1:3" ht="15.75" customHeight="1">
      <c r="A105" s="55"/>
      <c r="C105" s="69"/>
    </row>
    <row r="106" spans="1:3" ht="15.75" customHeight="1">
      <c r="A106" s="55"/>
      <c r="C106" s="69"/>
    </row>
    <row r="107" spans="1:3" ht="15.75" customHeight="1">
      <c r="A107" s="55"/>
      <c r="C107" s="69"/>
    </row>
    <row r="108" spans="1:3" ht="15.75" customHeight="1">
      <c r="A108" s="55"/>
      <c r="C108" s="69"/>
    </row>
    <row r="109" spans="1:3" ht="15.75" customHeight="1">
      <c r="A109" s="55"/>
      <c r="C109" s="69"/>
    </row>
    <row r="110" spans="1:3" ht="15.75" customHeight="1">
      <c r="A110" s="55"/>
      <c r="C110" s="69"/>
    </row>
    <row r="111" spans="1:3" ht="15.75" customHeight="1">
      <c r="A111" s="55"/>
      <c r="C111" s="69"/>
    </row>
    <row r="112" spans="1:3" ht="15.75" customHeight="1">
      <c r="A112" s="55"/>
      <c r="C112" s="69"/>
    </row>
    <row r="113" spans="1:3" ht="15.75" customHeight="1">
      <c r="A113" s="55"/>
      <c r="C113" s="69"/>
    </row>
    <row r="114" spans="1:3" ht="15.75" customHeight="1">
      <c r="A114" s="55"/>
      <c r="C114" s="69"/>
    </row>
    <row r="115" spans="1:3" ht="15.75" customHeight="1">
      <c r="A115" s="55"/>
      <c r="C115" s="69"/>
    </row>
    <row r="116" spans="1:3" ht="15.75" customHeight="1">
      <c r="A116" s="55"/>
      <c r="C116" s="69"/>
    </row>
    <row r="117" spans="1:3" ht="15.75" customHeight="1">
      <c r="A117" s="55"/>
      <c r="C117" s="69"/>
    </row>
    <row r="118" spans="1:3" ht="15.75" customHeight="1">
      <c r="A118" s="55"/>
      <c r="C118" s="69"/>
    </row>
    <row r="119" spans="1:3" ht="15.75" customHeight="1">
      <c r="A119" s="55"/>
      <c r="C119" s="69"/>
    </row>
    <row r="120" spans="1:3" ht="15.75" customHeight="1">
      <c r="A120" s="55"/>
      <c r="C120" s="69"/>
    </row>
    <row r="121" spans="1:3" ht="15.75" customHeight="1">
      <c r="A121" s="55"/>
      <c r="C121" s="69"/>
    </row>
    <row r="122" spans="1:3" ht="15.75" customHeight="1">
      <c r="A122" s="55"/>
      <c r="C122" s="69"/>
    </row>
    <row r="123" spans="1:3" ht="15.75" customHeight="1">
      <c r="A123" s="55"/>
      <c r="C123" s="69"/>
    </row>
    <row r="124" spans="1:3" ht="15.75" customHeight="1">
      <c r="A124" s="55"/>
      <c r="C124" s="69"/>
    </row>
    <row r="125" spans="1:3" ht="15.75" customHeight="1">
      <c r="A125" s="55"/>
      <c r="C125" s="69"/>
    </row>
    <row r="126" spans="1:3" ht="15.75" customHeight="1">
      <c r="A126" s="55"/>
      <c r="C126" s="69"/>
    </row>
    <row r="127" spans="1:3" ht="15.75" customHeight="1">
      <c r="A127" s="55"/>
      <c r="C127" s="69"/>
    </row>
    <row r="128" spans="1:3" ht="15.75" customHeight="1">
      <c r="A128" s="55"/>
      <c r="C128" s="69"/>
    </row>
    <row r="129" spans="1:3" ht="15.75" customHeight="1">
      <c r="A129" s="55"/>
      <c r="C129" s="69"/>
    </row>
    <row r="130" spans="1:3" ht="15.75" customHeight="1">
      <c r="A130" s="55"/>
      <c r="C130" s="69"/>
    </row>
    <row r="131" spans="1:3" ht="15.75" customHeight="1">
      <c r="A131" s="55"/>
      <c r="C131" s="69"/>
    </row>
    <row r="132" spans="1:3" ht="15.75" customHeight="1">
      <c r="A132" s="55"/>
      <c r="C132" s="69"/>
    </row>
    <row r="133" spans="1:3" ht="15.75" customHeight="1">
      <c r="A133" s="55"/>
      <c r="C133" s="69"/>
    </row>
    <row r="134" spans="1:3" ht="15.75" customHeight="1">
      <c r="A134" s="55"/>
      <c r="C134" s="69"/>
    </row>
    <row r="135" spans="1:3" ht="15.75" customHeight="1">
      <c r="A135" s="55"/>
      <c r="C135" s="69"/>
    </row>
    <row r="136" spans="1:3" ht="15.75" customHeight="1">
      <c r="A136" s="55"/>
      <c r="C136" s="69"/>
    </row>
    <row r="137" spans="1:3" ht="15.75" customHeight="1">
      <c r="A137" s="55"/>
      <c r="C137" s="69"/>
    </row>
    <row r="138" spans="1:3" ht="15.75" customHeight="1">
      <c r="A138" s="55"/>
      <c r="C138" s="69"/>
    </row>
    <row r="139" spans="1:3" ht="15.75" customHeight="1">
      <c r="A139" s="55"/>
      <c r="C139" s="69"/>
    </row>
    <row r="140" spans="1:3" ht="15.75" customHeight="1">
      <c r="A140" s="55"/>
      <c r="C140" s="69"/>
    </row>
    <row r="141" spans="1:3" ht="15.75" customHeight="1">
      <c r="A141" s="55"/>
      <c r="C141" s="69"/>
    </row>
    <row r="142" spans="1:3" ht="15.75" customHeight="1">
      <c r="A142" s="55"/>
      <c r="C142" s="69"/>
    </row>
    <row r="143" spans="1:3" ht="15.75" customHeight="1">
      <c r="A143" s="55"/>
      <c r="C143" s="69"/>
    </row>
    <row r="144" spans="1:3" ht="15.75" customHeight="1">
      <c r="A144" s="55"/>
      <c r="C144" s="69"/>
    </row>
    <row r="145" spans="1:3" ht="15.75" customHeight="1">
      <c r="A145" s="55"/>
      <c r="C145" s="69"/>
    </row>
    <row r="146" spans="1:3" ht="15.75" customHeight="1">
      <c r="A146" s="55"/>
      <c r="C146" s="69"/>
    </row>
    <row r="147" spans="1:3" ht="15.75" customHeight="1">
      <c r="A147" s="55"/>
      <c r="C147" s="69"/>
    </row>
    <row r="148" spans="1:3" ht="15.75" customHeight="1">
      <c r="A148" s="55"/>
      <c r="C148" s="69"/>
    </row>
    <row r="149" spans="1:3" ht="15.75" customHeight="1">
      <c r="A149" s="55"/>
      <c r="C149" s="69"/>
    </row>
    <row r="150" spans="1:3" ht="15.75" customHeight="1">
      <c r="A150" s="55"/>
      <c r="C150" s="69"/>
    </row>
    <row r="151" spans="1:3" ht="15.75" customHeight="1">
      <c r="A151" s="55"/>
      <c r="C151" s="69"/>
    </row>
    <row r="152" spans="1:3" ht="15.75" customHeight="1">
      <c r="A152" s="55"/>
      <c r="C152" s="69"/>
    </row>
    <row r="153" spans="1:3" ht="15.75" customHeight="1">
      <c r="A153" s="55"/>
      <c r="C153" s="69"/>
    </row>
    <row r="154" spans="1:3" ht="15.75" customHeight="1">
      <c r="A154" s="55"/>
      <c r="C154" s="69"/>
    </row>
    <row r="155" spans="1:3" ht="15.75" customHeight="1">
      <c r="A155" s="55"/>
      <c r="C155" s="69"/>
    </row>
    <row r="156" spans="1:3" ht="15.75" customHeight="1">
      <c r="A156" s="55"/>
      <c r="C156" s="69"/>
    </row>
    <row r="157" spans="1:3" ht="15.75" customHeight="1">
      <c r="A157" s="55"/>
      <c r="C157" s="69"/>
    </row>
    <row r="158" spans="1:3" ht="15.75" customHeight="1">
      <c r="A158" s="55"/>
      <c r="C158" s="69"/>
    </row>
    <row r="159" spans="1:3" ht="15.75" customHeight="1">
      <c r="A159" s="55"/>
      <c r="C159" s="69"/>
    </row>
    <row r="160" spans="1:3" ht="15.75" customHeight="1">
      <c r="A160" s="55"/>
      <c r="C160" s="69"/>
    </row>
    <row r="161" spans="1:3" ht="15.75" customHeight="1">
      <c r="A161" s="55"/>
      <c r="C161" s="69"/>
    </row>
    <row r="162" spans="1:3" ht="15.75" customHeight="1">
      <c r="A162" s="55"/>
      <c r="C162" s="69"/>
    </row>
    <row r="163" spans="1:3" ht="15.75" customHeight="1">
      <c r="A163" s="55"/>
      <c r="C163" s="69"/>
    </row>
    <row r="164" spans="1:3" ht="15.75" customHeight="1">
      <c r="A164" s="55"/>
      <c r="C164" s="69"/>
    </row>
    <row r="165" spans="1:3" ht="15.75" customHeight="1">
      <c r="A165" s="55"/>
      <c r="C165" s="69"/>
    </row>
    <row r="166" spans="1:3" ht="15.75" customHeight="1">
      <c r="A166" s="55"/>
      <c r="C166" s="69"/>
    </row>
    <row r="167" spans="1:3" ht="15.75" customHeight="1">
      <c r="A167" s="55"/>
      <c r="C167" s="69"/>
    </row>
    <row r="168" spans="1:3" ht="15.75" customHeight="1">
      <c r="A168" s="55"/>
      <c r="C168" s="69"/>
    </row>
    <row r="169" spans="1:3" ht="15.75" customHeight="1">
      <c r="A169" s="55"/>
      <c r="C169" s="69"/>
    </row>
    <row r="170" spans="1:3" ht="15.75" customHeight="1">
      <c r="A170" s="55"/>
      <c r="C170" s="69"/>
    </row>
    <row r="171" spans="1:3" ht="15.75" customHeight="1">
      <c r="A171" s="55"/>
      <c r="C171" s="69"/>
    </row>
    <row r="172" spans="1:3" ht="15.75" customHeight="1">
      <c r="A172" s="55"/>
      <c r="C172" s="69"/>
    </row>
    <row r="173" spans="1:3" ht="15.75" customHeight="1">
      <c r="A173" s="55"/>
      <c r="C173" s="69"/>
    </row>
    <row r="174" spans="1:3" ht="15.75" customHeight="1">
      <c r="A174" s="55"/>
      <c r="C174" s="69"/>
    </row>
    <row r="175" spans="1:3" ht="15.75" customHeight="1">
      <c r="A175" s="55"/>
      <c r="C175" s="69"/>
    </row>
    <row r="176" spans="1:3" ht="15.75" customHeight="1">
      <c r="A176" s="55"/>
      <c r="C176" s="69"/>
    </row>
    <row r="177" spans="1:3" ht="15.75" customHeight="1">
      <c r="A177" s="55"/>
      <c r="C177" s="69"/>
    </row>
    <row r="178" spans="1:3" ht="15.75" customHeight="1">
      <c r="A178" s="55"/>
      <c r="C178" s="69"/>
    </row>
    <row r="179" spans="1:3" ht="15.75" customHeight="1">
      <c r="A179" s="55"/>
      <c r="C179" s="69"/>
    </row>
    <row r="180" spans="1:3" ht="15.75" customHeight="1">
      <c r="A180" s="55"/>
      <c r="C180" s="69"/>
    </row>
    <row r="181" spans="1:3" ht="15.75" customHeight="1">
      <c r="A181" s="55"/>
      <c r="C181" s="69"/>
    </row>
    <row r="182" spans="1:3" ht="15.75" customHeight="1">
      <c r="A182" s="55"/>
      <c r="C182" s="69"/>
    </row>
    <row r="183" spans="1:3" ht="15.75" customHeight="1">
      <c r="A183" s="55"/>
      <c r="C183" s="69"/>
    </row>
    <row r="184" spans="1:3" ht="15.75" customHeight="1">
      <c r="A184" s="55"/>
      <c r="C184" s="69"/>
    </row>
    <row r="185" spans="1:3" ht="15.75" customHeight="1">
      <c r="A185" s="55"/>
      <c r="C185" s="69"/>
    </row>
    <row r="186" spans="1:3" ht="15.75" customHeight="1">
      <c r="A186" s="55"/>
      <c r="C186" s="69"/>
    </row>
    <row r="187" spans="1:3" ht="15.75" customHeight="1">
      <c r="A187" s="55"/>
      <c r="C187" s="69"/>
    </row>
    <row r="188" spans="1:3" ht="15.75" customHeight="1">
      <c r="A188" s="55"/>
      <c r="C188" s="69"/>
    </row>
    <row r="189" spans="1:3" ht="15.75" customHeight="1">
      <c r="A189" s="55"/>
      <c r="C189" s="69"/>
    </row>
    <row r="190" spans="1:3" ht="15.75" customHeight="1">
      <c r="A190" s="55"/>
      <c r="C190" s="69"/>
    </row>
    <row r="191" spans="1:3" ht="15.75" customHeight="1">
      <c r="A191" s="55"/>
      <c r="C191" s="69"/>
    </row>
    <row r="192" spans="1:3" ht="15.75" customHeight="1">
      <c r="A192" s="55"/>
      <c r="C192" s="69"/>
    </row>
    <row r="193" spans="1:3" ht="15.75" customHeight="1">
      <c r="A193" s="55"/>
      <c r="C193" s="69"/>
    </row>
    <row r="194" spans="1:3" ht="15.75" customHeight="1">
      <c r="A194" s="55"/>
      <c r="C194" s="69"/>
    </row>
    <row r="195" spans="1:3" ht="15.75" customHeight="1">
      <c r="A195" s="55"/>
      <c r="C195" s="69"/>
    </row>
    <row r="196" spans="1:3" ht="15.75" customHeight="1">
      <c r="A196" s="55"/>
      <c r="C196" s="69"/>
    </row>
    <row r="197" spans="1:3" ht="15.75" customHeight="1">
      <c r="A197" s="55"/>
      <c r="C197" s="69"/>
    </row>
    <row r="198" spans="1:3" ht="15.75" customHeight="1">
      <c r="A198" s="55"/>
      <c r="C198" s="69"/>
    </row>
    <row r="199" spans="1:3" ht="15.75" customHeight="1">
      <c r="A199" s="55"/>
      <c r="C199" s="69"/>
    </row>
    <row r="200" spans="1:3" ht="15.75" customHeight="1">
      <c r="A200" s="55"/>
      <c r="C200" s="69"/>
    </row>
    <row r="201" spans="1:3" ht="15.75" customHeight="1">
      <c r="A201" s="55"/>
      <c r="C201" s="69"/>
    </row>
    <row r="202" spans="1:3" ht="15.75" customHeight="1">
      <c r="A202" s="55"/>
      <c r="C202" s="69"/>
    </row>
    <row r="203" spans="1:3" ht="15.75" customHeight="1">
      <c r="A203" s="55"/>
      <c r="C203" s="69"/>
    </row>
    <row r="204" spans="1:3" ht="15.75" customHeight="1">
      <c r="A204" s="55"/>
      <c r="C204" s="69"/>
    </row>
    <row r="205" spans="1:3" ht="15.75" customHeight="1">
      <c r="A205" s="55"/>
      <c r="C205" s="69"/>
    </row>
    <row r="206" spans="1:3" ht="15.75" customHeight="1">
      <c r="A206" s="55"/>
      <c r="C206" s="69"/>
    </row>
    <row r="207" spans="1:3" ht="15.75" customHeight="1">
      <c r="A207" s="55"/>
      <c r="C207" s="69"/>
    </row>
    <row r="208" spans="1:3" ht="15.75" customHeight="1">
      <c r="A208" s="55"/>
      <c r="C208" s="69"/>
    </row>
    <row r="209" spans="1:3" ht="15.75" customHeight="1">
      <c r="A209" s="55"/>
      <c r="C209" s="69"/>
    </row>
    <row r="210" spans="1:3" ht="15.75" customHeight="1">
      <c r="A210" s="55"/>
      <c r="C210" s="69"/>
    </row>
    <row r="211" spans="1:3" ht="15.75" customHeight="1">
      <c r="A211" s="55"/>
      <c r="C211" s="69"/>
    </row>
    <row r="212" spans="1:3" ht="15.75" customHeight="1">
      <c r="A212" s="55"/>
      <c r="C212" s="69"/>
    </row>
    <row r="213" spans="1:3" ht="15.75" customHeight="1">
      <c r="A213" s="55"/>
      <c r="C213" s="69"/>
    </row>
    <row r="214" spans="1:3" ht="15.75" customHeight="1">
      <c r="A214" s="55"/>
      <c r="C214" s="69"/>
    </row>
    <row r="215" spans="1:3" ht="15.75" customHeight="1">
      <c r="A215" s="55"/>
      <c r="C215" s="69"/>
    </row>
    <row r="216" spans="1:3" ht="15.75" customHeight="1">
      <c r="A216" s="55"/>
      <c r="C216" s="69"/>
    </row>
    <row r="217" spans="1:3" ht="15.75" customHeight="1">
      <c r="A217" s="55"/>
      <c r="C217" s="69"/>
    </row>
    <row r="218" spans="1:3" ht="15.75" customHeight="1">
      <c r="A218" s="55"/>
      <c r="C218" s="69"/>
    </row>
    <row r="219" spans="1:3" ht="15.75" customHeight="1">
      <c r="A219" s="55"/>
      <c r="C219" s="69"/>
    </row>
    <row r="220" spans="1:3" ht="15.75" customHeight="1">
      <c r="A220" s="55"/>
      <c r="C220" s="69"/>
    </row>
    <row r="221" spans="1:3" ht="15.75" customHeight="1">
      <c r="A221" s="55"/>
      <c r="C221" s="69"/>
    </row>
    <row r="222" spans="1:3" ht="15.75" customHeight="1">
      <c r="A222" s="55"/>
      <c r="C222" s="69"/>
    </row>
    <row r="223" spans="1:3" ht="15.75" customHeight="1">
      <c r="A223" s="55"/>
      <c r="C223" s="69"/>
    </row>
    <row r="224" spans="1:3" ht="15.75" customHeight="1">
      <c r="A224" s="55"/>
      <c r="C224" s="69"/>
    </row>
    <row r="225" spans="1:3" ht="15.75" customHeight="1">
      <c r="A225" s="55"/>
      <c r="C225" s="69"/>
    </row>
    <row r="226" spans="1:3" ht="15.75" customHeight="1">
      <c r="A226" s="55"/>
      <c r="C226" s="69"/>
    </row>
    <row r="227" spans="1:3" ht="15.75" customHeight="1">
      <c r="A227" s="55"/>
      <c r="C227" s="69"/>
    </row>
    <row r="228" spans="1:3" ht="15.75" customHeight="1">
      <c r="A228" s="55"/>
      <c r="C228" s="69"/>
    </row>
    <row r="229" spans="1:3" ht="15.75" customHeight="1">
      <c r="A229" s="55"/>
      <c r="C229" s="69"/>
    </row>
    <row r="230" spans="1:3" ht="15.75" customHeight="1">
      <c r="A230" s="55"/>
      <c r="C230" s="69"/>
    </row>
    <row r="231" spans="1:3" ht="15.75" customHeight="1">
      <c r="A231" s="55"/>
      <c r="C231" s="69"/>
    </row>
    <row r="232" spans="1:3" ht="15.75" customHeight="1"/>
    <row r="233" spans="1:3" ht="15.75" customHeight="1"/>
    <row r="234" spans="1:3" ht="15.75" customHeight="1"/>
    <row r="235" spans="1:3" ht="15.75" customHeight="1"/>
    <row r="236" spans="1:3" ht="15.75" customHeight="1"/>
    <row r="237" spans="1:3" ht="15.75" customHeight="1"/>
    <row r="238" spans="1:3" ht="15.75" customHeight="1"/>
    <row r="239" spans="1:3" ht="15.75" customHeight="1"/>
    <row r="240" spans="1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C28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C4" sqref="C4"/>
    </sheetView>
  </sheetViews>
  <sheetFormatPr defaultColWidth="14.42578125" defaultRowHeight="15" customHeight="1"/>
  <cols>
    <col min="1" max="1" width="9.140625" customWidth="1"/>
    <col min="2" max="2" width="12.42578125" customWidth="1"/>
    <col min="3" max="3" width="13.28515625" customWidth="1"/>
    <col min="4" max="4" width="12.42578125" customWidth="1"/>
    <col min="5" max="5" width="3" customWidth="1"/>
    <col min="6" max="6" width="19.5703125" customWidth="1"/>
  </cols>
  <sheetData>
    <row r="1" spans="1:6">
      <c r="A1" s="71"/>
      <c r="B1" s="468">
        <v>2020</v>
      </c>
      <c r="C1" s="469"/>
      <c r="D1" s="469"/>
    </row>
    <row r="2" spans="1:6">
      <c r="A2" s="71"/>
      <c r="B2" s="72">
        <f>SUM(B4:B14)</f>
        <v>11412286.220000003</v>
      </c>
      <c r="C2" s="72">
        <f>SUM(C4:C14)</f>
        <v>11412286.220000003</v>
      </c>
      <c r="D2" s="72">
        <f>SUM(D4:D14)</f>
        <v>11412286.220000003</v>
      </c>
    </row>
    <row r="3" spans="1:6">
      <c r="A3" s="71"/>
      <c r="B3" s="73" t="s">
        <v>237</v>
      </c>
      <c r="C3" s="73" t="s">
        <v>238</v>
      </c>
      <c r="D3" s="73" t="s">
        <v>13</v>
      </c>
    </row>
    <row r="4" spans="1:6">
      <c r="A4" s="71" t="s">
        <v>239</v>
      </c>
      <c r="B4" s="73">
        <v>175627.9</v>
      </c>
      <c r="C4" s="73">
        <v>175627.9</v>
      </c>
      <c r="D4" s="73">
        <v>175627.9</v>
      </c>
    </row>
    <row r="5" spans="1:6">
      <c r="A5" s="71" t="s">
        <v>240</v>
      </c>
      <c r="B5" s="73">
        <f>2079424.3+225+222814.1+68902.5</f>
        <v>2371365.9</v>
      </c>
      <c r="C5" s="73">
        <f>2079424.3+225+222814.1+68902.5</f>
        <v>2371365.9</v>
      </c>
      <c r="D5" s="73">
        <f>2079424.3+225+222814.1+68902.5</f>
        <v>2371365.9</v>
      </c>
    </row>
    <row r="6" spans="1:6">
      <c r="A6" s="71" t="s">
        <v>241</v>
      </c>
      <c r="B6" s="73">
        <f>1103.5+94132+406.4</f>
        <v>95641.9</v>
      </c>
      <c r="C6" s="73">
        <f>1103.5+94132+406.4</f>
        <v>95641.9</v>
      </c>
      <c r="D6" s="73">
        <f>1103.5+94132+406.4</f>
        <v>95641.9</v>
      </c>
      <c r="F6" s="42"/>
    </row>
    <row r="7" spans="1:6">
      <c r="A7" s="71" t="s">
        <v>242</v>
      </c>
      <c r="B7" s="73">
        <f>2318+1018916.51+798413.6+130648.81+1832421.7+880.4+7211.4</f>
        <v>3790810.42</v>
      </c>
      <c r="C7" s="73">
        <f>2318+1018916.51+798413.6+130648.81+1832421.7+880.4+7211.4</f>
        <v>3790810.42</v>
      </c>
      <c r="D7" s="73">
        <f>2318+1018916.51+798413.6+130648.81+1832421.7+880.4+7211.4</f>
        <v>3790810.42</v>
      </c>
      <c r="E7" s="73"/>
      <c r="F7" s="73"/>
    </row>
    <row r="8" spans="1:6">
      <c r="A8" s="71" t="s">
        <v>243</v>
      </c>
      <c r="B8" s="74">
        <v>4967488.5</v>
      </c>
      <c r="C8" s="74">
        <v>4967488.5</v>
      </c>
      <c r="D8" s="74">
        <v>4967488.5</v>
      </c>
      <c r="E8" s="73"/>
      <c r="F8" s="73"/>
    </row>
    <row r="9" spans="1:6">
      <c r="A9" s="71" t="s">
        <v>244</v>
      </c>
      <c r="B9" s="73">
        <f>3178.3</f>
        <v>3178.3</v>
      </c>
      <c r="C9" s="73">
        <f>3178.3</f>
        <v>3178.3</v>
      </c>
      <c r="D9" s="73">
        <f>3178.3</f>
        <v>3178.3</v>
      </c>
      <c r="E9" s="73"/>
      <c r="F9" s="73"/>
    </row>
    <row r="10" spans="1:6">
      <c r="A10" s="71" t="s">
        <v>245</v>
      </c>
      <c r="B10" s="73">
        <v>1179.9000000000001</v>
      </c>
      <c r="C10" s="73">
        <v>1179.9000000000001</v>
      </c>
      <c r="D10" s="73">
        <v>1179.9000000000001</v>
      </c>
      <c r="E10" s="73"/>
      <c r="F10" s="73"/>
    </row>
    <row r="11" spans="1:6">
      <c r="A11" s="71" t="s">
        <v>246</v>
      </c>
      <c r="B11" s="73">
        <v>2359.8000000000002</v>
      </c>
      <c r="C11" s="73">
        <v>2359.8000000000002</v>
      </c>
      <c r="D11" s="73">
        <v>2359.8000000000002</v>
      </c>
      <c r="E11" s="73"/>
      <c r="F11" s="73"/>
    </row>
    <row r="12" spans="1:6">
      <c r="A12" s="71" t="s">
        <v>247</v>
      </c>
      <c r="B12" s="73">
        <v>1179.9000000000001</v>
      </c>
      <c r="C12" s="73">
        <v>1179.9000000000001</v>
      </c>
      <c r="D12" s="73">
        <v>1179.9000000000001</v>
      </c>
      <c r="E12" s="73"/>
      <c r="F12" s="73"/>
    </row>
    <row r="13" spans="1:6">
      <c r="A13" s="71" t="s">
        <v>248</v>
      </c>
      <c r="B13" s="73">
        <v>2636.9</v>
      </c>
      <c r="C13" s="73">
        <v>2636.9</v>
      </c>
      <c r="D13" s="73">
        <v>2636.9</v>
      </c>
      <c r="E13" s="73"/>
      <c r="F13" s="73"/>
    </row>
    <row r="14" spans="1:6">
      <c r="A14" s="71" t="s">
        <v>249</v>
      </c>
      <c r="B14" s="73">
        <v>816.8</v>
      </c>
      <c r="C14" s="73">
        <v>816.8</v>
      </c>
      <c r="D14" s="73">
        <v>816.8</v>
      </c>
      <c r="E14" s="73"/>
      <c r="F14" s="73"/>
    </row>
    <row r="15" spans="1:6">
      <c r="A15" s="71"/>
      <c r="B15" s="72">
        <f>SUM(B16:B22)</f>
        <v>3920357.72</v>
      </c>
      <c r="C15" s="72">
        <f>SUM(C16:C22)</f>
        <v>3920357.72</v>
      </c>
      <c r="D15" s="72">
        <f>SUM(D16:D22)</f>
        <v>3920357.72</v>
      </c>
      <c r="E15" s="73"/>
      <c r="F15" s="73">
        <f>D15-'годовой отчет 2021'!J10</f>
        <v>3895238.12</v>
      </c>
    </row>
    <row r="16" spans="1:6">
      <c r="A16" s="71" t="s">
        <v>245</v>
      </c>
      <c r="B16" s="73">
        <v>1120.9100000000001</v>
      </c>
      <c r="C16" s="73">
        <v>1120.9100000000001</v>
      </c>
      <c r="D16" s="73">
        <v>1120.9100000000001</v>
      </c>
      <c r="E16" s="73"/>
      <c r="F16" s="73"/>
    </row>
    <row r="17" spans="1:6">
      <c r="A17" s="71" t="s">
        <v>246</v>
      </c>
      <c r="B17" s="73">
        <v>2241.81</v>
      </c>
      <c r="C17" s="73">
        <v>2241.81</v>
      </c>
      <c r="D17" s="73">
        <v>2241.81</v>
      </c>
      <c r="E17" s="73"/>
      <c r="F17" s="73"/>
    </row>
    <row r="18" spans="1:6">
      <c r="A18" s="71" t="s">
        <v>247</v>
      </c>
      <c r="B18" s="73">
        <v>1120.9100000000001</v>
      </c>
      <c r="C18" s="73">
        <v>1120.9100000000001</v>
      </c>
      <c r="D18" s="73">
        <v>1120.9100000000001</v>
      </c>
      <c r="E18" s="73"/>
      <c r="F18" s="73"/>
    </row>
    <row r="19" spans="1:6">
      <c r="A19" s="71" t="s">
        <v>248</v>
      </c>
      <c r="B19" s="73">
        <v>2505.06</v>
      </c>
      <c r="C19" s="73">
        <v>2505.06</v>
      </c>
      <c r="D19" s="73">
        <v>2505.06</v>
      </c>
      <c r="E19" s="73"/>
      <c r="F19" s="73"/>
    </row>
    <row r="20" spans="1:6">
      <c r="A20" s="71" t="s">
        <v>242</v>
      </c>
      <c r="B20" s="73">
        <f>1018916.51+130648.81+880.4</f>
        <v>1150445.72</v>
      </c>
      <c r="C20" s="73">
        <f>1018916.51+130648.81+880.4</f>
        <v>1150445.72</v>
      </c>
      <c r="D20" s="73">
        <f>1018916.51+130648.81+880.4</f>
        <v>1150445.72</v>
      </c>
      <c r="E20" s="73"/>
      <c r="F20" s="73"/>
    </row>
    <row r="21" spans="1:6" ht="15.75" customHeight="1">
      <c r="A21" s="71" t="s">
        <v>243</v>
      </c>
      <c r="B21" s="73">
        <v>2694709.83</v>
      </c>
      <c r="C21" s="73">
        <v>2694709.83</v>
      </c>
      <c r="D21" s="73">
        <v>2694709.83</v>
      </c>
      <c r="E21" s="73"/>
      <c r="F21" s="73"/>
    </row>
    <row r="22" spans="1:6" ht="15.75" customHeight="1">
      <c r="A22" s="71" t="s">
        <v>240</v>
      </c>
      <c r="B22" s="73">
        <v>68213.48</v>
      </c>
      <c r="C22" s="73">
        <v>68213.48</v>
      </c>
      <c r="D22" s="73">
        <v>68213.48</v>
      </c>
      <c r="E22" s="73"/>
      <c r="F22" s="73"/>
    </row>
    <row r="23" spans="1:6" ht="15.75" customHeight="1">
      <c r="A23" s="71"/>
      <c r="B23" s="73"/>
      <c r="C23" s="73"/>
      <c r="D23" s="73"/>
      <c r="E23" s="73"/>
      <c r="F23" s="73"/>
    </row>
    <row r="24" spans="1:6" ht="15.75" customHeight="1">
      <c r="A24" s="71"/>
      <c r="B24" s="73"/>
      <c r="C24" s="72" t="e">
        <f>C25+C26+C27</f>
        <v>#REF!</v>
      </c>
      <c r="D24" s="72">
        <f>D25+D26+D27</f>
        <v>745101.46</v>
      </c>
      <c r="E24" s="73"/>
      <c r="F24" s="73"/>
    </row>
    <row r="25" spans="1:6" ht="15.75" customHeight="1">
      <c r="A25" s="71" t="s">
        <v>240</v>
      </c>
      <c r="B25" s="73"/>
      <c r="C25" s="73" t="e">
        <f>'годовой отчет 2021'!#REF!+'годовой отчет 2021'!#REF!+'годовой отчет 2021'!#REF!+'годовой отчет 2021'!#REF!</f>
        <v>#REF!</v>
      </c>
      <c r="D25" s="73">
        <v>744938.26</v>
      </c>
      <c r="E25" s="73"/>
      <c r="F25" s="73"/>
    </row>
    <row r="26" spans="1:6" ht="15.75" customHeight="1">
      <c r="A26" s="71" t="s">
        <v>245</v>
      </c>
      <c r="B26" s="73"/>
      <c r="C26" s="73">
        <v>131.1</v>
      </c>
      <c r="D26" s="73">
        <v>131.1</v>
      </c>
      <c r="E26" s="73"/>
      <c r="F26" s="73"/>
    </row>
    <row r="27" spans="1:6" ht="15.75" customHeight="1">
      <c r="A27" s="71" t="s">
        <v>247</v>
      </c>
      <c r="B27" s="73"/>
      <c r="C27" s="73">
        <v>32.1</v>
      </c>
      <c r="D27" s="73">
        <v>32.1</v>
      </c>
      <c r="E27" s="73"/>
      <c r="F27" s="73"/>
    </row>
    <row r="28" spans="1:6" ht="15.75" customHeight="1">
      <c r="A28" s="71"/>
      <c r="B28" s="73"/>
      <c r="C28" s="73"/>
      <c r="D28" s="73"/>
      <c r="E28" s="73"/>
      <c r="F28" s="73"/>
    </row>
    <row r="29" spans="1:6" ht="15.75" customHeight="1">
      <c r="A29" s="71"/>
      <c r="B29" s="73"/>
      <c r="C29" s="73"/>
      <c r="D29" s="73"/>
      <c r="E29" s="73"/>
      <c r="F29" s="73"/>
    </row>
    <row r="30" spans="1:6" ht="15.75" customHeight="1">
      <c r="A30" s="71"/>
      <c r="B30" s="73"/>
      <c r="C30" s="73" t="e">
        <f>C2+C25</f>
        <v>#REF!</v>
      </c>
      <c r="D30" s="73"/>
      <c r="E30" s="73"/>
      <c r="F30" s="73"/>
    </row>
    <row r="31" spans="1:6" ht="15.75" customHeight="1">
      <c r="A31" s="71"/>
      <c r="B31" s="73"/>
      <c r="C31" s="73"/>
      <c r="D31" s="73"/>
      <c r="E31" s="73"/>
      <c r="F31" s="73"/>
    </row>
    <row r="32" spans="1:6" ht="15.75" customHeight="1">
      <c r="A32" s="71"/>
      <c r="B32" s="73"/>
      <c r="C32" s="73"/>
      <c r="D32" s="73"/>
      <c r="E32" s="73"/>
      <c r="F32" s="73"/>
    </row>
    <row r="33" spans="1:6" ht="15.75" customHeight="1">
      <c r="A33" s="71"/>
      <c r="B33" s="73"/>
      <c r="C33" s="73"/>
      <c r="D33" s="73"/>
      <c r="E33" s="73"/>
      <c r="F33" s="73"/>
    </row>
    <row r="34" spans="1:6" ht="15.75" customHeight="1">
      <c r="A34" s="71"/>
      <c r="B34" s="73"/>
      <c r="C34" s="73"/>
      <c r="D34" s="73"/>
      <c r="E34" s="73"/>
      <c r="F34" s="73"/>
    </row>
    <row r="35" spans="1:6" ht="15.75" customHeight="1">
      <c r="A35" s="71"/>
      <c r="B35" s="73"/>
      <c r="C35" s="73"/>
      <c r="D35" s="73"/>
      <c r="E35" s="73"/>
      <c r="F35" s="73"/>
    </row>
    <row r="36" spans="1:6" ht="15.75" customHeight="1">
      <c r="A36" s="71"/>
      <c r="B36" s="73"/>
      <c r="C36" s="73"/>
      <c r="D36" s="73"/>
      <c r="E36" s="73"/>
      <c r="F36" s="73"/>
    </row>
    <row r="37" spans="1:6" ht="15.75" customHeight="1">
      <c r="A37" s="71"/>
      <c r="B37" s="73"/>
      <c r="C37" s="73"/>
      <c r="D37" s="73"/>
      <c r="E37" s="73"/>
      <c r="F37" s="73"/>
    </row>
    <row r="38" spans="1:6" ht="15.75" customHeight="1">
      <c r="A38" s="71"/>
      <c r="B38" s="73"/>
      <c r="C38" s="73"/>
      <c r="D38" s="73"/>
      <c r="E38" s="73"/>
      <c r="F38" s="73"/>
    </row>
    <row r="39" spans="1:6" ht="15.75" customHeight="1">
      <c r="A39" s="71"/>
      <c r="B39" s="73"/>
      <c r="C39" s="73"/>
      <c r="D39" s="73"/>
      <c r="E39" s="73"/>
      <c r="F39" s="73"/>
    </row>
    <row r="40" spans="1:6" ht="15.75" customHeight="1">
      <c r="A40" s="71"/>
      <c r="B40" s="73"/>
      <c r="C40" s="73"/>
      <c r="D40" s="73"/>
      <c r="E40" s="73"/>
      <c r="F40" s="73"/>
    </row>
    <row r="41" spans="1:6" ht="15.75" customHeight="1">
      <c r="A41" s="71"/>
      <c r="B41" s="73"/>
      <c r="C41" s="73"/>
      <c r="D41" s="73"/>
      <c r="E41" s="73"/>
      <c r="F41" s="73"/>
    </row>
    <row r="42" spans="1:6" ht="15.75" customHeight="1">
      <c r="A42" s="71"/>
      <c r="B42" s="73"/>
      <c r="C42" s="73"/>
      <c r="D42" s="73"/>
      <c r="E42" s="73"/>
      <c r="F42" s="73"/>
    </row>
    <row r="43" spans="1:6" ht="15.75" customHeight="1">
      <c r="A43" s="71"/>
      <c r="B43" s="73"/>
      <c r="C43" s="73"/>
      <c r="D43" s="73"/>
      <c r="E43" s="73"/>
      <c r="F43" s="73"/>
    </row>
    <row r="44" spans="1:6" ht="15.75" customHeight="1">
      <c r="A44" s="71"/>
      <c r="B44" s="73"/>
      <c r="C44" s="73"/>
      <c r="D44" s="73"/>
      <c r="E44" s="73"/>
      <c r="F44" s="73"/>
    </row>
    <row r="45" spans="1:6" ht="15.75" customHeight="1">
      <c r="A45" s="71"/>
      <c r="B45" s="73"/>
      <c r="C45" s="73"/>
      <c r="D45" s="73"/>
    </row>
    <row r="46" spans="1:6" ht="15.75" customHeight="1">
      <c r="A46" s="71"/>
      <c r="B46" s="73"/>
      <c r="C46" s="73"/>
      <c r="D46" s="73"/>
    </row>
    <row r="47" spans="1:6" ht="15.75" customHeight="1">
      <c r="A47" s="71"/>
      <c r="B47" s="73"/>
      <c r="C47" s="73"/>
      <c r="D47" s="73"/>
    </row>
    <row r="48" spans="1:6" ht="15.75" customHeight="1">
      <c r="A48" s="71"/>
      <c r="B48" s="73"/>
      <c r="C48" s="73"/>
      <c r="D48" s="73"/>
    </row>
    <row r="49" spans="1:4" ht="15.75" customHeight="1">
      <c r="A49" s="71"/>
      <c r="B49" s="73"/>
      <c r="C49" s="73"/>
      <c r="D49" s="73"/>
    </row>
    <row r="50" spans="1:4" ht="15.75" customHeight="1">
      <c r="A50" s="71"/>
      <c r="B50" s="73"/>
      <c r="C50" s="73"/>
      <c r="D50" s="73"/>
    </row>
    <row r="51" spans="1:4" ht="15.75" customHeight="1">
      <c r="A51" s="71"/>
      <c r="B51" s="73"/>
      <c r="C51" s="73"/>
      <c r="D51" s="73"/>
    </row>
    <row r="52" spans="1:4" ht="15.75" customHeight="1">
      <c r="A52" s="71"/>
      <c r="B52" s="73"/>
      <c r="C52" s="73"/>
      <c r="D52" s="73"/>
    </row>
    <row r="53" spans="1:4" ht="15.75" customHeight="1">
      <c r="A53" s="71"/>
      <c r="B53" s="73"/>
      <c r="C53" s="73"/>
      <c r="D53" s="73"/>
    </row>
    <row r="54" spans="1:4" ht="15.75" customHeight="1">
      <c r="A54" s="71"/>
      <c r="B54" s="73"/>
      <c r="C54" s="73"/>
      <c r="D54" s="73"/>
    </row>
    <row r="55" spans="1:4" ht="15.75" customHeight="1">
      <c r="A55" s="71"/>
      <c r="B55" s="73"/>
      <c r="C55" s="73"/>
      <c r="D55" s="73"/>
    </row>
    <row r="56" spans="1:4" ht="15.75" customHeight="1">
      <c r="A56" s="71"/>
      <c r="B56" s="73"/>
      <c r="C56" s="73"/>
      <c r="D56" s="73"/>
    </row>
    <row r="57" spans="1:4" ht="15.75" customHeight="1">
      <c r="A57" s="71"/>
      <c r="B57" s="73"/>
      <c r="C57" s="73"/>
      <c r="D57" s="73"/>
    </row>
    <row r="58" spans="1:4" ht="15.75" customHeight="1">
      <c r="A58" s="71"/>
      <c r="B58" s="73"/>
      <c r="C58" s="73"/>
      <c r="D58" s="73"/>
    </row>
    <row r="59" spans="1:4" ht="15.75" customHeight="1">
      <c r="A59" s="71"/>
      <c r="B59" s="73"/>
      <c r="C59" s="73"/>
      <c r="D59" s="73"/>
    </row>
    <row r="60" spans="1:4" ht="15.75" customHeight="1">
      <c r="A60" s="71"/>
      <c r="B60" s="73"/>
      <c r="C60" s="73"/>
      <c r="D60" s="73"/>
    </row>
    <row r="61" spans="1:4" ht="15.75" customHeight="1">
      <c r="A61" s="71"/>
      <c r="B61" s="73"/>
      <c r="C61" s="73"/>
      <c r="D61" s="73"/>
    </row>
    <row r="62" spans="1:4" ht="15.75" customHeight="1">
      <c r="A62" s="71"/>
      <c r="B62" s="73"/>
      <c r="C62" s="73"/>
      <c r="D62" s="73"/>
    </row>
    <row r="63" spans="1:4" ht="15.75" customHeight="1">
      <c r="A63" s="71"/>
      <c r="B63" s="73"/>
      <c r="C63" s="73"/>
      <c r="D63" s="73"/>
    </row>
    <row r="64" spans="1:4" ht="15.75" customHeight="1">
      <c r="A64" s="71"/>
      <c r="B64" s="73"/>
      <c r="C64" s="73"/>
      <c r="D64" s="73"/>
    </row>
    <row r="65" spans="1:4" ht="15.75" customHeight="1">
      <c r="A65" s="71"/>
      <c r="B65" s="73"/>
      <c r="C65" s="73"/>
      <c r="D65" s="73"/>
    </row>
    <row r="66" spans="1:4" ht="15.75" customHeight="1">
      <c r="A66" s="71"/>
      <c r="B66" s="73"/>
      <c r="C66" s="73"/>
      <c r="D66" s="73"/>
    </row>
    <row r="67" spans="1:4" ht="15.75" customHeight="1">
      <c r="A67" s="71"/>
      <c r="B67" s="73"/>
      <c r="C67" s="73"/>
      <c r="D67" s="73"/>
    </row>
    <row r="68" spans="1:4" ht="15.75" customHeight="1">
      <c r="A68" s="71"/>
      <c r="B68" s="73"/>
      <c r="C68" s="73"/>
      <c r="D68" s="73"/>
    </row>
    <row r="69" spans="1:4" ht="15.75" customHeight="1">
      <c r="A69" s="71"/>
      <c r="B69" s="73"/>
      <c r="C69" s="73"/>
      <c r="D69" s="73"/>
    </row>
    <row r="70" spans="1:4" ht="15.75" customHeight="1">
      <c r="A70" s="71"/>
      <c r="B70" s="73"/>
      <c r="C70" s="73"/>
      <c r="D70" s="73"/>
    </row>
    <row r="71" spans="1:4" ht="15.75" customHeight="1">
      <c r="A71" s="71"/>
      <c r="B71" s="73"/>
      <c r="C71" s="73"/>
      <c r="D71" s="73"/>
    </row>
    <row r="72" spans="1:4" ht="15.75" customHeight="1">
      <c r="A72" s="71"/>
      <c r="B72" s="73"/>
      <c r="C72" s="73"/>
      <c r="D72" s="73"/>
    </row>
    <row r="73" spans="1:4" ht="15.75" customHeight="1">
      <c r="A73" s="71"/>
      <c r="B73" s="73"/>
      <c r="C73" s="73"/>
      <c r="D73" s="73"/>
    </row>
    <row r="74" spans="1:4" ht="15.75" customHeight="1">
      <c r="A74" s="71"/>
      <c r="B74" s="73"/>
      <c r="C74" s="73"/>
      <c r="D74" s="73"/>
    </row>
    <row r="75" spans="1:4" ht="15.75" customHeight="1">
      <c r="A75" s="71"/>
      <c r="B75" s="73"/>
      <c r="C75" s="73"/>
      <c r="D75" s="73"/>
    </row>
    <row r="76" spans="1:4" ht="15.75" customHeight="1">
      <c r="A76" s="71"/>
      <c r="B76" s="73"/>
      <c r="C76" s="73"/>
      <c r="D76" s="73"/>
    </row>
    <row r="77" spans="1:4" ht="15.75" customHeight="1">
      <c r="A77" s="71"/>
      <c r="B77" s="73"/>
      <c r="C77" s="73"/>
      <c r="D77" s="73"/>
    </row>
    <row r="78" spans="1:4" ht="15.75" customHeight="1">
      <c r="A78" s="71"/>
      <c r="B78" s="73"/>
      <c r="C78" s="73"/>
      <c r="D78" s="73"/>
    </row>
    <row r="79" spans="1:4" ht="15.75" customHeight="1">
      <c r="A79" s="71"/>
      <c r="B79" s="73"/>
      <c r="C79" s="73"/>
      <c r="D79" s="73"/>
    </row>
    <row r="80" spans="1:4" ht="15.75" customHeight="1">
      <c r="A80" s="71"/>
      <c r="B80" s="73"/>
      <c r="C80" s="73"/>
      <c r="D80" s="73"/>
    </row>
    <row r="81" spans="1:4" ht="15.75" customHeight="1">
      <c r="A81" s="71"/>
      <c r="B81" s="73"/>
      <c r="C81" s="73"/>
      <c r="D81" s="73"/>
    </row>
    <row r="82" spans="1:4" ht="15.75" customHeight="1">
      <c r="A82" s="71"/>
      <c r="B82" s="73"/>
      <c r="C82" s="73"/>
      <c r="D82" s="73"/>
    </row>
    <row r="83" spans="1:4" ht="15.75" customHeight="1">
      <c r="A83" s="71"/>
      <c r="B83" s="73"/>
      <c r="C83" s="73"/>
      <c r="D83" s="73"/>
    </row>
    <row r="84" spans="1:4" ht="15.75" customHeight="1">
      <c r="A84" s="71"/>
      <c r="B84" s="73"/>
      <c r="C84" s="73"/>
      <c r="D84" s="73"/>
    </row>
    <row r="85" spans="1:4" ht="15.75" customHeight="1">
      <c r="A85" s="71"/>
      <c r="B85" s="73"/>
      <c r="C85" s="73"/>
      <c r="D85" s="73"/>
    </row>
    <row r="86" spans="1:4" ht="15.75" customHeight="1">
      <c r="A86" s="71"/>
      <c r="B86" s="73"/>
      <c r="C86" s="73"/>
      <c r="D86" s="73"/>
    </row>
    <row r="87" spans="1:4" ht="15.75" customHeight="1">
      <c r="A87" s="71"/>
      <c r="B87" s="73"/>
      <c r="C87" s="73"/>
      <c r="D87" s="73"/>
    </row>
    <row r="88" spans="1:4" ht="15.75" customHeight="1">
      <c r="A88" s="71"/>
      <c r="B88" s="73"/>
      <c r="C88" s="73"/>
      <c r="D88" s="73"/>
    </row>
    <row r="89" spans="1:4" ht="15.75" customHeight="1">
      <c r="A89" s="71"/>
      <c r="B89" s="73"/>
      <c r="C89" s="73"/>
      <c r="D89" s="73"/>
    </row>
    <row r="90" spans="1:4" ht="15.75" customHeight="1">
      <c r="A90" s="71"/>
      <c r="B90" s="73"/>
      <c r="C90" s="73"/>
      <c r="D90" s="73"/>
    </row>
    <row r="91" spans="1:4" ht="15.75" customHeight="1">
      <c r="A91" s="71"/>
      <c r="B91" s="73"/>
      <c r="C91" s="73"/>
      <c r="D91" s="73"/>
    </row>
    <row r="92" spans="1:4" ht="15.75" customHeight="1">
      <c r="A92" s="71"/>
      <c r="B92" s="73"/>
      <c r="C92" s="73"/>
      <c r="D92" s="73"/>
    </row>
    <row r="93" spans="1:4" ht="15.75" customHeight="1">
      <c r="A93" s="71"/>
      <c r="B93" s="73"/>
      <c r="C93" s="73"/>
      <c r="D93" s="73"/>
    </row>
    <row r="94" spans="1:4" ht="15.75" customHeight="1">
      <c r="A94" s="71"/>
      <c r="B94" s="73"/>
      <c r="C94" s="73"/>
      <c r="D94" s="73"/>
    </row>
    <row r="95" spans="1:4" ht="15.75" customHeight="1">
      <c r="A95" s="71"/>
      <c r="B95" s="73"/>
      <c r="C95" s="73"/>
      <c r="D95" s="73"/>
    </row>
    <row r="96" spans="1:4" ht="15.75" customHeight="1">
      <c r="A96" s="71"/>
      <c r="B96" s="73"/>
      <c r="C96" s="73"/>
      <c r="D96" s="73"/>
    </row>
    <row r="97" spans="1:4" ht="15.75" customHeight="1">
      <c r="A97" s="71"/>
      <c r="B97" s="73"/>
      <c r="C97" s="73"/>
      <c r="D97" s="73"/>
    </row>
    <row r="98" spans="1:4" ht="15.75" customHeight="1">
      <c r="A98" s="71"/>
      <c r="B98" s="73"/>
      <c r="C98" s="73"/>
      <c r="D98" s="73"/>
    </row>
    <row r="99" spans="1:4" ht="15.75" customHeight="1">
      <c r="A99" s="71"/>
      <c r="B99" s="73"/>
      <c r="C99" s="73"/>
      <c r="D99" s="73"/>
    </row>
    <row r="100" spans="1:4" ht="15.75" customHeight="1">
      <c r="A100" s="71"/>
      <c r="B100" s="73"/>
      <c r="C100" s="73"/>
      <c r="D100" s="73"/>
    </row>
    <row r="101" spans="1:4" ht="15.75" customHeight="1">
      <c r="A101" s="71"/>
      <c r="B101" s="73"/>
      <c r="C101" s="73"/>
      <c r="D101" s="73"/>
    </row>
    <row r="102" spans="1:4" ht="15.75" customHeight="1">
      <c r="A102" s="71"/>
      <c r="B102" s="73"/>
      <c r="C102" s="73"/>
      <c r="D102" s="73"/>
    </row>
    <row r="103" spans="1:4" ht="15.75" customHeight="1">
      <c r="A103" s="71"/>
      <c r="B103" s="73"/>
      <c r="C103" s="73"/>
      <c r="D103" s="73"/>
    </row>
    <row r="104" spans="1:4" ht="15.75" customHeight="1">
      <c r="A104" s="71"/>
      <c r="B104" s="73"/>
      <c r="C104" s="73"/>
      <c r="D104" s="73"/>
    </row>
    <row r="105" spans="1:4" ht="15.75" customHeight="1">
      <c r="A105" s="71"/>
      <c r="B105" s="73"/>
      <c r="C105" s="73"/>
      <c r="D105" s="73"/>
    </row>
    <row r="106" spans="1:4" ht="15.75" customHeight="1">
      <c r="A106" s="71"/>
      <c r="B106" s="73"/>
      <c r="C106" s="73"/>
      <c r="D106" s="73"/>
    </row>
    <row r="107" spans="1:4" ht="15.75" customHeight="1">
      <c r="A107" s="71"/>
      <c r="B107" s="73"/>
      <c r="C107" s="73"/>
      <c r="D107" s="73"/>
    </row>
    <row r="108" spans="1:4" ht="15.75" customHeight="1">
      <c r="A108" s="71"/>
      <c r="B108" s="73"/>
      <c r="C108" s="73"/>
      <c r="D108" s="73"/>
    </row>
    <row r="109" spans="1:4" ht="15.75" customHeight="1">
      <c r="A109" s="71"/>
      <c r="B109" s="73"/>
      <c r="C109" s="73"/>
      <c r="D109" s="73"/>
    </row>
    <row r="110" spans="1:4" ht="15.75" customHeight="1">
      <c r="A110" s="71"/>
      <c r="B110" s="73"/>
      <c r="C110" s="73"/>
      <c r="D110" s="73"/>
    </row>
    <row r="111" spans="1:4" ht="15.75" customHeight="1">
      <c r="A111" s="71"/>
      <c r="B111" s="73"/>
      <c r="C111" s="73"/>
      <c r="D111" s="73"/>
    </row>
    <row r="112" spans="1:4" ht="15.75" customHeight="1">
      <c r="A112" s="71"/>
      <c r="B112" s="73"/>
      <c r="C112" s="73"/>
      <c r="D112" s="73"/>
    </row>
    <row r="113" spans="1:4" ht="15.75" customHeight="1">
      <c r="A113" s="71"/>
      <c r="B113" s="73"/>
      <c r="C113" s="73"/>
      <c r="D113" s="73"/>
    </row>
    <row r="114" spans="1:4" ht="15.75" customHeight="1">
      <c r="A114" s="71"/>
      <c r="B114" s="73"/>
      <c r="C114" s="73"/>
      <c r="D114" s="73"/>
    </row>
    <row r="115" spans="1:4" ht="15.75" customHeight="1">
      <c r="A115" s="71"/>
      <c r="B115" s="73"/>
      <c r="C115" s="73"/>
      <c r="D115" s="73"/>
    </row>
    <row r="116" spans="1:4" ht="15.75" customHeight="1">
      <c r="A116" s="71"/>
      <c r="B116" s="73"/>
      <c r="C116" s="73"/>
      <c r="D116" s="73"/>
    </row>
    <row r="117" spans="1:4" ht="15.75" customHeight="1">
      <c r="A117" s="71"/>
      <c r="B117" s="73"/>
      <c r="C117" s="73"/>
      <c r="D117" s="73"/>
    </row>
    <row r="118" spans="1:4" ht="15.75" customHeight="1">
      <c r="A118" s="71"/>
      <c r="B118" s="73"/>
      <c r="C118" s="73"/>
      <c r="D118" s="73"/>
    </row>
    <row r="119" spans="1:4" ht="15.75" customHeight="1">
      <c r="A119" s="71"/>
      <c r="B119" s="73"/>
      <c r="C119" s="73"/>
      <c r="D119" s="73"/>
    </row>
    <row r="120" spans="1:4" ht="15.75" customHeight="1">
      <c r="A120" s="71"/>
      <c r="B120" s="73"/>
      <c r="C120" s="73"/>
      <c r="D120" s="73"/>
    </row>
    <row r="121" spans="1:4" ht="15.75" customHeight="1">
      <c r="A121" s="71"/>
      <c r="B121" s="73"/>
      <c r="C121" s="73"/>
      <c r="D121" s="73"/>
    </row>
    <row r="122" spans="1:4" ht="15.75" customHeight="1">
      <c r="A122" s="71"/>
      <c r="B122" s="73"/>
      <c r="C122" s="73"/>
      <c r="D122" s="73"/>
    </row>
    <row r="123" spans="1:4" ht="15.75" customHeight="1">
      <c r="A123" s="71"/>
      <c r="B123" s="73"/>
      <c r="C123" s="73"/>
      <c r="D123" s="73"/>
    </row>
    <row r="124" spans="1:4" ht="15.75" customHeight="1">
      <c r="A124" s="71"/>
      <c r="B124" s="73"/>
      <c r="C124" s="73"/>
      <c r="D124" s="73"/>
    </row>
    <row r="125" spans="1:4" ht="15.75" customHeight="1">
      <c r="A125" s="71"/>
      <c r="B125" s="73"/>
      <c r="C125" s="73"/>
      <c r="D125" s="73"/>
    </row>
    <row r="126" spans="1:4" ht="15.75" customHeight="1">
      <c r="A126" s="71"/>
      <c r="B126" s="73"/>
      <c r="C126" s="73"/>
      <c r="D126" s="73"/>
    </row>
    <row r="127" spans="1:4" ht="15.75" customHeight="1">
      <c r="A127" s="71"/>
      <c r="B127" s="73"/>
      <c r="C127" s="73"/>
      <c r="D127" s="73"/>
    </row>
    <row r="128" spans="1:4" ht="15.75" customHeight="1">
      <c r="A128" s="71"/>
      <c r="B128" s="73"/>
      <c r="C128" s="73"/>
      <c r="D128" s="73"/>
    </row>
    <row r="129" spans="1:4" ht="15.75" customHeight="1">
      <c r="A129" s="71"/>
      <c r="B129" s="73"/>
      <c r="C129" s="73"/>
      <c r="D129" s="73"/>
    </row>
    <row r="130" spans="1:4" ht="15.75" customHeight="1">
      <c r="A130" s="71"/>
      <c r="B130" s="73"/>
      <c r="C130" s="73"/>
      <c r="D130" s="73"/>
    </row>
    <row r="131" spans="1:4" ht="15.75" customHeight="1">
      <c r="A131" s="71"/>
      <c r="B131" s="73"/>
      <c r="C131" s="73"/>
      <c r="D131" s="73"/>
    </row>
    <row r="132" spans="1:4" ht="15.75" customHeight="1">
      <c r="A132" s="71"/>
      <c r="B132" s="73"/>
      <c r="C132" s="73"/>
      <c r="D132" s="73"/>
    </row>
    <row r="133" spans="1:4" ht="15.75" customHeight="1">
      <c r="A133" s="71"/>
      <c r="B133" s="73"/>
      <c r="C133" s="73"/>
      <c r="D133" s="73"/>
    </row>
    <row r="134" spans="1:4" ht="15.75" customHeight="1">
      <c r="A134" s="71"/>
      <c r="B134" s="73"/>
      <c r="C134" s="73"/>
      <c r="D134" s="73"/>
    </row>
    <row r="135" spans="1:4" ht="15.75" customHeight="1">
      <c r="A135" s="71"/>
      <c r="B135" s="73"/>
      <c r="C135" s="73"/>
      <c r="D135" s="73"/>
    </row>
    <row r="136" spans="1:4" ht="15.75" customHeight="1">
      <c r="A136" s="71"/>
      <c r="B136" s="73"/>
      <c r="C136" s="73"/>
      <c r="D136" s="73"/>
    </row>
    <row r="137" spans="1:4" ht="15.75" customHeight="1">
      <c r="A137" s="71"/>
      <c r="B137" s="73"/>
      <c r="C137" s="73"/>
      <c r="D137" s="73"/>
    </row>
    <row r="138" spans="1:4" ht="15.75" customHeight="1">
      <c r="A138" s="71"/>
      <c r="B138" s="73"/>
      <c r="C138" s="73"/>
      <c r="D138" s="73"/>
    </row>
    <row r="139" spans="1:4" ht="15.75" customHeight="1">
      <c r="A139" s="71"/>
      <c r="B139" s="73"/>
      <c r="C139" s="73"/>
      <c r="D139" s="73"/>
    </row>
    <row r="140" spans="1:4" ht="15.75" customHeight="1">
      <c r="A140" s="71"/>
      <c r="B140" s="73"/>
      <c r="C140" s="73"/>
      <c r="D140" s="73"/>
    </row>
    <row r="141" spans="1:4" ht="15.75" customHeight="1">
      <c r="A141" s="71"/>
      <c r="B141" s="73"/>
      <c r="C141" s="73"/>
      <c r="D141" s="73"/>
    </row>
    <row r="142" spans="1:4" ht="15.75" customHeight="1">
      <c r="A142" s="71"/>
      <c r="B142" s="73"/>
      <c r="C142" s="73"/>
      <c r="D142" s="73"/>
    </row>
    <row r="143" spans="1:4" ht="15.75" customHeight="1">
      <c r="A143" s="71"/>
      <c r="B143" s="73"/>
      <c r="C143" s="73"/>
      <c r="D143" s="73"/>
    </row>
    <row r="144" spans="1:4" ht="15.75" customHeight="1">
      <c r="A144" s="71"/>
      <c r="B144" s="73"/>
      <c r="C144" s="73"/>
      <c r="D144" s="73"/>
    </row>
    <row r="145" spans="1:4" ht="15.75" customHeight="1">
      <c r="A145" s="71"/>
      <c r="B145" s="73"/>
      <c r="C145" s="73"/>
      <c r="D145" s="73"/>
    </row>
    <row r="146" spans="1:4" ht="15.75" customHeight="1">
      <c r="A146" s="71"/>
      <c r="B146" s="73"/>
      <c r="C146" s="73"/>
      <c r="D146" s="73"/>
    </row>
    <row r="147" spans="1:4" ht="15.75" customHeight="1">
      <c r="A147" s="71"/>
      <c r="B147" s="73"/>
      <c r="C147" s="73"/>
      <c r="D147" s="73"/>
    </row>
    <row r="148" spans="1:4" ht="15.75" customHeight="1">
      <c r="A148" s="71"/>
      <c r="B148" s="73"/>
      <c r="C148" s="73"/>
      <c r="D148" s="73"/>
    </row>
    <row r="149" spans="1:4" ht="15.75" customHeight="1">
      <c r="A149" s="71"/>
      <c r="B149" s="73"/>
      <c r="C149" s="73"/>
      <c r="D149" s="73"/>
    </row>
    <row r="150" spans="1:4" ht="15.75" customHeight="1">
      <c r="A150" s="71"/>
      <c r="B150" s="73"/>
      <c r="C150" s="73"/>
      <c r="D150" s="73"/>
    </row>
    <row r="151" spans="1:4" ht="15.75" customHeight="1">
      <c r="A151" s="71"/>
      <c r="B151" s="73"/>
      <c r="C151" s="73"/>
      <c r="D151" s="73"/>
    </row>
    <row r="152" spans="1:4" ht="15.75" customHeight="1">
      <c r="A152" s="71"/>
      <c r="B152" s="73"/>
      <c r="C152" s="73"/>
      <c r="D152" s="73"/>
    </row>
    <row r="153" spans="1:4" ht="15.75" customHeight="1">
      <c r="A153" s="71"/>
      <c r="B153" s="73"/>
      <c r="C153" s="73"/>
      <c r="D153" s="73"/>
    </row>
    <row r="154" spans="1:4" ht="15.75" customHeight="1">
      <c r="A154" s="71"/>
      <c r="B154" s="73"/>
      <c r="C154" s="73"/>
      <c r="D154" s="73"/>
    </row>
    <row r="155" spans="1:4" ht="15.75" customHeight="1">
      <c r="A155" s="71"/>
      <c r="B155" s="73"/>
      <c r="C155" s="73"/>
      <c r="D155" s="73"/>
    </row>
    <row r="156" spans="1:4" ht="15.75" customHeight="1">
      <c r="A156" s="71"/>
      <c r="B156" s="73"/>
      <c r="C156" s="73"/>
      <c r="D156" s="73"/>
    </row>
    <row r="157" spans="1:4" ht="15.75" customHeight="1">
      <c r="A157" s="71"/>
      <c r="B157" s="73"/>
      <c r="C157" s="73"/>
      <c r="D157" s="73"/>
    </row>
    <row r="158" spans="1:4" ht="15.75" customHeight="1">
      <c r="A158" s="71"/>
      <c r="B158" s="73"/>
      <c r="C158" s="73"/>
      <c r="D158" s="73"/>
    </row>
    <row r="159" spans="1:4" ht="15.75" customHeight="1">
      <c r="A159" s="71"/>
      <c r="B159" s="73"/>
      <c r="C159" s="73"/>
      <c r="D159" s="73"/>
    </row>
    <row r="160" spans="1:4" ht="15.75" customHeight="1">
      <c r="A160" s="71"/>
      <c r="B160" s="73"/>
      <c r="C160" s="73"/>
      <c r="D160" s="73"/>
    </row>
    <row r="161" spans="1:4" ht="15.75" customHeight="1">
      <c r="A161" s="71"/>
      <c r="B161" s="73"/>
      <c r="C161" s="73"/>
      <c r="D161" s="73"/>
    </row>
    <row r="162" spans="1:4" ht="15.75" customHeight="1">
      <c r="A162" s="71"/>
      <c r="B162" s="73"/>
      <c r="C162" s="73"/>
      <c r="D162" s="73"/>
    </row>
    <row r="163" spans="1:4" ht="15.75" customHeight="1">
      <c r="A163" s="71"/>
      <c r="B163" s="73"/>
      <c r="C163" s="73"/>
      <c r="D163" s="73"/>
    </row>
    <row r="164" spans="1:4" ht="15.75" customHeight="1">
      <c r="A164" s="71"/>
      <c r="B164" s="73"/>
      <c r="C164" s="73"/>
      <c r="D164" s="73"/>
    </row>
    <row r="165" spans="1:4" ht="15.75" customHeight="1">
      <c r="A165" s="71"/>
      <c r="B165" s="73"/>
      <c r="C165" s="73"/>
      <c r="D165" s="73"/>
    </row>
    <row r="166" spans="1:4" ht="15.75" customHeight="1">
      <c r="A166" s="71"/>
      <c r="B166" s="73"/>
      <c r="C166" s="73"/>
      <c r="D166" s="73"/>
    </row>
    <row r="167" spans="1:4" ht="15.75" customHeight="1">
      <c r="A167" s="71"/>
      <c r="B167" s="73"/>
      <c r="C167" s="73"/>
      <c r="D167" s="73"/>
    </row>
    <row r="168" spans="1:4" ht="15.75" customHeight="1">
      <c r="A168" s="71"/>
      <c r="B168" s="73"/>
      <c r="C168" s="73"/>
      <c r="D168" s="73"/>
    </row>
    <row r="169" spans="1:4" ht="15.75" customHeight="1">
      <c r="A169" s="71"/>
      <c r="B169" s="73"/>
      <c r="C169" s="73"/>
      <c r="D169" s="73"/>
    </row>
    <row r="170" spans="1:4" ht="15.75" customHeight="1">
      <c r="A170" s="71"/>
      <c r="B170" s="73"/>
      <c r="C170" s="73"/>
      <c r="D170" s="73"/>
    </row>
    <row r="171" spans="1:4" ht="15.75" customHeight="1">
      <c r="A171" s="71"/>
      <c r="B171" s="73"/>
      <c r="C171" s="73"/>
      <c r="D171" s="73"/>
    </row>
    <row r="172" spans="1:4" ht="15.75" customHeight="1">
      <c r="A172" s="71"/>
      <c r="B172" s="73"/>
      <c r="C172" s="73"/>
      <c r="D172" s="73"/>
    </row>
    <row r="173" spans="1:4" ht="15.75" customHeight="1">
      <c r="A173" s="71"/>
      <c r="B173" s="73"/>
      <c r="C173" s="73"/>
      <c r="D173" s="73"/>
    </row>
    <row r="174" spans="1:4" ht="15.75" customHeight="1">
      <c r="A174" s="71"/>
      <c r="B174" s="73"/>
      <c r="C174" s="73"/>
      <c r="D174" s="73"/>
    </row>
    <row r="175" spans="1:4" ht="15.75" customHeight="1">
      <c r="A175" s="71"/>
      <c r="B175" s="73"/>
      <c r="C175" s="73"/>
      <c r="D175" s="73"/>
    </row>
    <row r="176" spans="1:4" ht="15.75" customHeight="1">
      <c r="A176" s="71"/>
      <c r="B176" s="73"/>
      <c r="C176" s="73"/>
      <c r="D176" s="73"/>
    </row>
    <row r="177" spans="1:4" ht="15.75" customHeight="1">
      <c r="A177" s="71"/>
      <c r="B177" s="73"/>
      <c r="C177" s="73"/>
      <c r="D177" s="73"/>
    </row>
    <row r="178" spans="1:4" ht="15.75" customHeight="1">
      <c r="A178" s="71"/>
      <c r="B178" s="73"/>
      <c r="C178" s="73"/>
      <c r="D178" s="73"/>
    </row>
    <row r="179" spans="1:4" ht="15.75" customHeight="1">
      <c r="A179" s="71"/>
      <c r="B179" s="73"/>
      <c r="C179" s="73"/>
      <c r="D179" s="73"/>
    </row>
    <row r="180" spans="1:4" ht="15.75" customHeight="1">
      <c r="A180" s="71"/>
      <c r="B180" s="73"/>
      <c r="C180" s="73"/>
      <c r="D180" s="73"/>
    </row>
    <row r="181" spans="1:4" ht="15.75" customHeight="1">
      <c r="A181" s="71"/>
      <c r="B181" s="73"/>
      <c r="C181" s="73"/>
      <c r="D181" s="73"/>
    </row>
    <row r="182" spans="1:4" ht="15.75" customHeight="1">
      <c r="A182" s="71"/>
      <c r="B182" s="73"/>
      <c r="C182" s="73"/>
      <c r="D182" s="73"/>
    </row>
    <row r="183" spans="1:4" ht="15.75" customHeight="1">
      <c r="A183" s="71"/>
      <c r="B183" s="73"/>
      <c r="C183" s="73"/>
      <c r="D183" s="73"/>
    </row>
    <row r="184" spans="1:4" ht="15.75" customHeight="1">
      <c r="A184" s="71"/>
      <c r="B184" s="73"/>
      <c r="C184" s="73"/>
      <c r="D184" s="73"/>
    </row>
    <row r="185" spans="1:4" ht="15.75" customHeight="1">
      <c r="A185" s="71"/>
      <c r="B185" s="73"/>
      <c r="C185" s="73"/>
      <c r="D185" s="73"/>
    </row>
    <row r="186" spans="1:4" ht="15.75" customHeight="1">
      <c r="A186" s="71"/>
      <c r="B186" s="73"/>
      <c r="C186" s="73"/>
      <c r="D186" s="73"/>
    </row>
    <row r="187" spans="1:4" ht="15.75" customHeight="1">
      <c r="A187" s="71"/>
      <c r="B187" s="73"/>
      <c r="C187" s="73"/>
      <c r="D187" s="73"/>
    </row>
    <row r="188" spans="1:4" ht="15.75" customHeight="1">
      <c r="A188" s="71"/>
      <c r="B188" s="73"/>
      <c r="C188" s="73"/>
      <c r="D188" s="73"/>
    </row>
    <row r="189" spans="1:4" ht="15.75" customHeight="1">
      <c r="A189" s="71"/>
      <c r="B189" s="73"/>
      <c r="C189" s="73"/>
      <c r="D189" s="73"/>
    </row>
    <row r="190" spans="1:4" ht="15.75" customHeight="1">
      <c r="A190" s="71"/>
      <c r="B190" s="73"/>
      <c r="C190" s="73"/>
      <c r="D190" s="73"/>
    </row>
    <row r="191" spans="1:4" ht="15.75" customHeight="1">
      <c r="A191" s="71"/>
      <c r="B191" s="73"/>
      <c r="C191" s="73"/>
      <c r="D191" s="73"/>
    </row>
    <row r="192" spans="1:4" ht="15.75" customHeight="1">
      <c r="A192" s="71"/>
      <c r="B192" s="73"/>
      <c r="C192" s="73"/>
      <c r="D192" s="73"/>
    </row>
    <row r="193" spans="1:4" ht="15.75" customHeight="1">
      <c r="A193" s="71"/>
      <c r="B193" s="73"/>
      <c r="C193" s="73"/>
      <c r="D193" s="73"/>
    </row>
    <row r="194" spans="1:4" ht="15.75" customHeight="1">
      <c r="A194" s="71"/>
      <c r="B194" s="73"/>
      <c r="C194" s="73"/>
      <c r="D194" s="73"/>
    </row>
    <row r="195" spans="1:4" ht="15.75" customHeight="1">
      <c r="A195" s="71"/>
      <c r="B195" s="73"/>
      <c r="C195" s="73"/>
      <c r="D195" s="73"/>
    </row>
    <row r="196" spans="1:4" ht="15.75" customHeight="1">
      <c r="A196" s="71"/>
      <c r="B196" s="73"/>
      <c r="C196" s="73"/>
      <c r="D196" s="73"/>
    </row>
    <row r="197" spans="1:4" ht="15.75" customHeight="1">
      <c r="A197" s="71"/>
      <c r="B197" s="73"/>
      <c r="C197" s="73"/>
      <c r="D197" s="73"/>
    </row>
    <row r="198" spans="1:4" ht="15.75" customHeight="1">
      <c r="A198" s="71"/>
      <c r="B198" s="73"/>
      <c r="C198" s="73"/>
      <c r="D198" s="73"/>
    </row>
    <row r="199" spans="1:4" ht="15.75" customHeight="1">
      <c r="A199" s="71"/>
      <c r="B199" s="73"/>
      <c r="C199" s="73"/>
      <c r="D199" s="73"/>
    </row>
    <row r="200" spans="1:4" ht="15.75" customHeight="1">
      <c r="A200" s="71"/>
      <c r="B200" s="73"/>
      <c r="C200" s="73"/>
      <c r="D200" s="73"/>
    </row>
    <row r="201" spans="1:4" ht="15.75" customHeight="1">
      <c r="A201" s="71"/>
      <c r="B201" s="73"/>
      <c r="C201" s="73"/>
      <c r="D201" s="73"/>
    </row>
    <row r="202" spans="1:4" ht="15.75" customHeight="1">
      <c r="A202" s="71"/>
      <c r="B202" s="73"/>
      <c r="C202" s="73"/>
      <c r="D202" s="73"/>
    </row>
    <row r="203" spans="1:4" ht="15.75" customHeight="1">
      <c r="A203" s="71"/>
      <c r="B203" s="73"/>
      <c r="C203" s="73"/>
      <c r="D203" s="73"/>
    </row>
    <row r="204" spans="1:4" ht="15.75" customHeight="1">
      <c r="A204" s="71"/>
      <c r="B204" s="73"/>
      <c r="C204" s="73"/>
      <c r="D204" s="73"/>
    </row>
    <row r="205" spans="1:4" ht="15.75" customHeight="1">
      <c r="A205" s="71"/>
      <c r="B205" s="73"/>
      <c r="C205" s="73"/>
      <c r="D205" s="73"/>
    </row>
    <row r="206" spans="1:4" ht="15.75" customHeight="1">
      <c r="A206" s="71"/>
      <c r="B206" s="73"/>
      <c r="C206" s="73"/>
      <c r="D206" s="73"/>
    </row>
    <row r="207" spans="1:4" ht="15.75" customHeight="1">
      <c r="A207" s="71"/>
      <c r="B207" s="73"/>
      <c r="C207" s="73"/>
      <c r="D207" s="73"/>
    </row>
    <row r="208" spans="1:4" ht="15.75" customHeight="1">
      <c r="A208" s="71"/>
      <c r="B208" s="73"/>
      <c r="C208" s="73"/>
      <c r="D208" s="73"/>
    </row>
    <row r="209" spans="1:4" ht="15.75" customHeight="1">
      <c r="A209" s="71"/>
      <c r="B209" s="73"/>
      <c r="C209" s="73"/>
      <c r="D209" s="73"/>
    </row>
    <row r="210" spans="1:4" ht="15.75" customHeight="1">
      <c r="A210" s="71"/>
      <c r="B210" s="73"/>
      <c r="C210" s="73"/>
      <c r="D210" s="73"/>
    </row>
    <row r="211" spans="1:4" ht="15.75" customHeight="1">
      <c r="A211" s="71"/>
      <c r="B211" s="73"/>
      <c r="C211" s="73"/>
      <c r="D211" s="73"/>
    </row>
    <row r="212" spans="1:4" ht="15.75" customHeight="1">
      <c r="A212" s="71"/>
      <c r="B212" s="73"/>
      <c r="C212" s="73"/>
      <c r="D212" s="73"/>
    </row>
    <row r="213" spans="1:4" ht="15.75" customHeight="1">
      <c r="A213" s="71"/>
      <c r="B213" s="73"/>
      <c r="C213" s="73"/>
      <c r="D213" s="73"/>
    </row>
    <row r="214" spans="1:4" ht="15.75" customHeight="1">
      <c r="A214" s="71"/>
      <c r="B214" s="73"/>
      <c r="C214" s="73"/>
      <c r="D214" s="73"/>
    </row>
    <row r="215" spans="1:4" ht="15.75" customHeight="1">
      <c r="A215" s="71"/>
      <c r="B215" s="73"/>
      <c r="C215" s="73"/>
      <c r="D215" s="73"/>
    </row>
    <row r="216" spans="1:4" ht="15.75" customHeight="1">
      <c r="A216" s="71"/>
      <c r="B216" s="73"/>
      <c r="C216" s="73"/>
      <c r="D216" s="73"/>
    </row>
    <row r="217" spans="1:4" ht="15.75" customHeight="1">
      <c r="A217" s="71"/>
      <c r="B217" s="73"/>
      <c r="C217" s="73"/>
      <c r="D217" s="73"/>
    </row>
    <row r="218" spans="1:4" ht="15.75" customHeight="1">
      <c r="A218" s="71"/>
      <c r="B218" s="73"/>
      <c r="C218" s="73"/>
      <c r="D218" s="73"/>
    </row>
    <row r="219" spans="1:4" ht="15.75" customHeight="1">
      <c r="A219" s="71"/>
      <c r="B219" s="73"/>
      <c r="C219" s="73"/>
      <c r="D219" s="73"/>
    </row>
    <row r="220" spans="1:4" ht="15.75" customHeight="1">
      <c r="A220" s="71"/>
      <c r="B220" s="73"/>
      <c r="C220" s="73"/>
      <c r="D220" s="73"/>
    </row>
    <row r="221" spans="1:4" ht="15.75" customHeight="1">
      <c r="A221" s="71"/>
      <c r="B221" s="73"/>
      <c r="C221" s="73"/>
      <c r="D221" s="73"/>
    </row>
    <row r="222" spans="1:4" ht="15.75" customHeight="1">
      <c r="A222" s="71"/>
      <c r="B222" s="73"/>
      <c r="C222" s="73"/>
      <c r="D222" s="73"/>
    </row>
    <row r="223" spans="1:4" ht="15.75" customHeight="1">
      <c r="A223" s="71"/>
      <c r="B223" s="73"/>
      <c r="C223" s="73"/>
      <c r="D223" s="73"/>
    </row>
    <row r="224" spans="1:4" ht="15.75" customHeight="1">
      <c r="A224" s="71"/>
      <c r="B224" s="73"/>
      <c r="C224" s="73"/>
      <c r="D224" s="73"/>
    </row>
    <row r="225" spans="1:4" ht="15.75" customHeight="1">
      <c r="A225" s="71"/>
      <c r="B225" s="73"/>
      <c r="C225" s="73"/>
      <c r="D225" s="73"/>
    </row>
    <row r="226" spans="1:4" ht="15.75" customHeight="1">
      <c r="A226" s="71"/>
      <c r="B226" s="73"/>
      <c r="C226" s="73"/>
      <c r="D226" s="73"/>
    </row>
    <row r="227" spans="1:4" ht="15.75" customHeight="1">
      <c r="A227" s="71"/>
      <c r="B227" s="73"/>
      <c r="C227" s="73"/>
      <c r="D227" s="73"/>
    </row>
    <row r="228" spans="1:4" ht="15.75" customHeight="1">
      <c r="A228" s="71"/>
      <c r="B228" s="73"/>
      <c r="C228" s="73"/>
      <c r="D228" s="73"/>
    </row>
    <row r="229" spans="1:4" ht="15.75" customHeight="1">
      <c r="A229" s="71"/>
      <c r="B229" s="73"/>
      <c r="C229" s="73"/>
      <c r="D229" s="73"/>
    </row>
    <row r="230" spans="1:4" ht="15.75" customHeight="1">
      <c r="A230" s="71"/>
      <c r="B230" s="73"/>
      <c r="C230" s="73"/>
      <c r="D230" s="73"/>
    </row>
    <row r="231" spans="1:4" ht="15.75" customHeight="1"/>
    <row r="232" spans="1:4" ht="15.75" customHeight="1"/>
    <row r="233" spans="1:4" ht="15.75" customHeight="1"/>
    <row r="234" spans="1:4" ht="15.75" customHeight="1"/>
    <row r="235" spans="1:4" ht="15.75" customHeight="1"/>
    <row r="236" spans="1:4" ht="15.75" customHeight="1"/>
    <row r="237" spans="1:4" ht="15.75" customHeight="1"/>
    <row r="238" spans="1:4" ht="15.75" customHeight="1"/>
    <row r="239" spans="1:4" ht="15.75" customHeight="1"/>
    <row r="240" spans="1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ГП</vt:lpstr>
      <vt:lpstr>годовой отчет 2021</vt:lpstr>
      <vt:lpstr>НР</vt:lpstr>
      <vt:lpstr>показатели</vt:lpstr>
      <vt:lpstr>мероприятия</vt:lpstr>
      <vt:lpstr>Лист1</vt:lpstr>
      <vt:lpstr>Лист2</vt:lpstr>
      <vt:lpstr>'годовой отчет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Юрлова Наталья Анатольевна</dc:creator>
  <cp:lastModifiedBy>rusanova_sa</cp:lastModifiedBy>
  <cp:lastPrinted>2023-03-23T10:21:06Z</cp:lastPrinted>
  <dcterms:created xsi:type="dcterms:W3CDTF">2020-09-17T11:28:28Z</dcterms:created>
  <dcterms:modified xsi:type="dcterms:W3CDTF">2023-07-25T13:57:58Z</dcterms:modified>
</cp:coreProperties>
</file>